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8.xml" ContentType="application/vnd.openxmlformats-officedocument.drawing+xml"/>
  <Override PartName="/xl/worksheets/sheet19.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Override PartName="/xl/charts/style3.xml" ContentType="application/vnd.ms-office.chartstyle+xml"/>
  <Override PartName="/xl/charts/style4.xml" ContentType="application/vnd.ms-office.chartstyle+xml"/>
  <Override PartName="/xl/charts/colors4.xml" ContentType="application/vnd.ms-office.chartcolorstyle+xml"/>
  <Override PartName="/xl/charts/colors3.xml" ContentType="application/vnd.ms-office.chartcolorstyle+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bookViews>
    <workbookView xWindow="65426" yWindow="65426" windowWidth="19420" windowHeight="10420" tabRatio="880" firstSheet="8" activeTab="13"/>
  </bookViews>
  <sheets>
    <sheet name="T 2022" sheetId="20" r:id="rId1"/>
    <sheet name="2021" sheetId="23" r:id="rId2"/>
    <sheet name="2020" sheetId="24" r:id="rId3"/>
    <sheet name="2019" sheetId="25" r:id="rId4"/>
    <sheet name="2018" sheetId="26" r:id="rId5"/>
    <sheet name="2017" sheetId="27" r:id="rId6"/>
    <sheet name="2016" sheetId="28" r:id="rId7"/>
    <sheet name="2015" sheetId="29" r:id="rId8"/>
    <sheet name="2014" sheetId="30" r:id="rId9"/>
    <sheet name="2013" sheetId="31" r:id="rId10"/>
    <sheet name="2012" sheetId="32" r:id="rId11"/>
    <sheet name="2011" sheetId="33" r:id="rId12"/>
    <sheet name="2010" sheetId="22" r:id="rId13"/>
    <sheet name="F1" sheetId="21" r:id="rId14"/>
    <sheet name="F2" sheetId="39" r:id="rId15"/>
    <sheet name="F3" sheetId="35" r:id="rId16"/>
    <sheet name="M1" sheetId="37" r:id="rId17"/>
    <sheet name="F4" sheetId="40" r:id="rId18"/>
    <sheet name="F5" sheetId="36" r:id="rId19"/>
  </sheets>
  <definedNames>
    <definedName name="_xlnm._FilterDatabase" localSheetId="15" hidden="1">'F3'!$O$7:$R$34</definedName>
  </definedNames>
  <calcPr calcId="191029"/>
  <extLst/>
</workbook>
</file>

<file path=xl/sharedStrings.xml><?xml version="1.0" encoding="utf-8"?>
<sst xmlns="http://schemas.openxmlformats.org/spreadsheetml/2006/main" count="978" uniqueCount="93">
  <si>
    <t>EU</t>
  </si>
  <si>
    <t>Belgium</t>
  </si>
  <si>
    <t>Bulgaria</t>
  </si>
  <si>
    <t>Czechia</t>
  </si>
  <si>
    <t>Denmark</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</si>
  <si>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</si>
  <si>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</si>
  <si>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</si>
  <si>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</si>
  <si>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</si>
  <si>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</si>
  <si>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</si>
  <si>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</si>
  <si>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</si>
  <si>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</si>
  <si>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</si>
  <si>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</si>
  <si>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</si>
  <si>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</si>
  <si>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</si>
  <si>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</si>
  <si>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</si>
  <si>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</si>
  <si>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</si>
  <si>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</si>
  <si>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</si>
  <si>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</si>
  <si>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Germany</t>
  </si>
  <si>
    <t>(thousands)</t>
  </si>
  <si>
    <t>(%)</t>
  </si>
  <si>
    <t>Exports</t>
  </si>
  <si>
    <t>Employment</t>
  </si>
  <si>
    <t>total</t>
  </si>
  <si>
    <t>(€ million)</t>
  </si>
  <si>
    <t>Value added</t>
  </si>
  <si>
    <t>Year</t>
  </si>
  <si>
    <t>generated in each EU Member State by exports of all EU Member States</t>
  </si>
  <si>
    <t>generated in the EU by exports of each EU Member State</t>
  </si>
  <si>
    <t>generated in each EU Member State by exports of all EU Member States to non-EU countries</t>
  </si>
  <si>
    <t>Protocol order</t>
  </si>
  <si>
    <t>Geo</t>
  </si>
  <si>
    <t>Class</t>
  </si>
  <si>
    <r>
      <t>Source:</t>
    </r>
    <r>
      <rPr>
        <sz val="10"/>
        <color theme="1"/>
        <rFont val="Arial"/>
        <family val="2"/>
      </rPr>
      <t xml:space="preserve"> Eurostat (online data code: naio_10_favx)</t>
    </r>
  </si>
  <si>
    <t>(number)</t>
  </si>
  <si>
    <t>value added per € million exported</t>
  </si>
  <si>
    <t>employment per € million exported</t>
  </si>
  <si>
    <t>(€ thousands)</t>
  </si>
  <si>
    <t>Table: Value added, employment and exports, key indicators, 2022</t>
  </si>
  <si>
    <t>Sorted</t>
  </si>
  <si>
    <t>Total</t>
  </si>
  <si>
    <t>Table: Value added and employment in each EU Member State embodied in EU exports, 2021</t>
  </si>
  <si>
    <t>Table: Value added and employment in each EU Member State embodied in EU exports, 2020</t>
  </si>
  <si>
    <t>Table: Value added and employment in each EU Member State embodied in EU exports, 2010</t>
  </si>
  <si>
    <t>Table: Value added and employment in each EU Member State embodied in EU exports, 2011</t>
  </si>
  <si>
    <t>Table: Value added and employment in each EU Member State embodied in EU exports, 2012</t>
  </si>
  <si>
    <t>Table: Value added and employment in each EU Member State embodied in EU exports, 2013</t>
  </si>
  <si>
    <t>Table: Value added and employment in each EU Member State embodied in EU exports, 2014</t>
  </si>
  <si>
    <t>Table: Value added and employment in each EU Member State embodied in EU exports, 2015</t>
  </si>
  <si>
    <t>Table: Value added and employment in each EU Member State embodied in EU exports, 2016</t>
  </si>
  <si>
    <t>Table: Value added and employment in each EU Member State embodied in EU exports, 2017</t>
  </si>
  <si>
    <t>Table: Value added and employment in each EU Member State embodied in EU exports, 2018</t>
  </si>
  <si>
    <t>Table: Value added and employment in each EU Member State embodied in EU exports, 2019</t>
  </si>
  <si>
    <t>supported in the EU by exports of each EU Member State</t>
  </si>
  <si>
    <t>(per € million exported)</t>
  </si>
  <si>
    <t>Spillover effect</t>
  </si>
  <si>
    <t>Domestic effect</t>
  </si>
  <si>
    <t>supported in each EU Member State by the exports of all EU Member States to non-EU ountries</t>
  </si>
  <si>
    <t>Figure 1: Share of value added and employment embodied in EU exports, EU, 2010-2022</t>
  </si>
  <si>
    <t>Figure 2: Share of value added and employment embodied in EU exports, by EU Member State, 2022</t>
  </si>
  <si>
    <t>Note: Countries are ranked by increasing difference between the two bars (purple bar minus blue bar).</t>
  </si>
  <si>
    <t>Figure 3: Value added generated by exports to non-EU countries, by EU Member State, 2022</t>
  </si>
  <si>
    <t>(value added in thousands, employment in number of employed people)</t>
  </si>
  <si>
    <t>Figure 4: Value added and employment per € million exported, by EU Member State, 2022</t>
  </si>
  <si>
    <t>(number of employed people per € million exported by the EU Member State)</t>
  </si>
  <si>
    <t>Figure 5: Employment in the EU supported by exports of each EU Member State to non-EU countries, 2022</t>
  </si>
  <si>
    <t>Value added generated in each EU Member State by exports of all EU Member States</t>
  </si>
  <si>
    <t>Employment supported in each EU Member State by the exports of all EU Member States</t>
  </si>
  <si>
    <t>Employment supported in each EU Member State by exports of all EU Member States</t>
  </si>
  <si>
    <t>Value added generated in the EU by exports of each EU Member State (left axis)</t>
  </si>
  <si>
    <t>Employment in the EU supported by exports of each EU Member State (right axis)</t>
  </si>
  <si>
    <t>Employment in the EU supported by exports of each EU Member State  (right axis)</t>
  </si>
  <si>
    <t>supported in each EU Member State by the exports of all EU Member States to non-EU countries</t>
  </si>
  <si>
    <t>Absolute difference</t>
  </si>
  <si>
    <t>Relative difference</t>
  </si>
  <si>
    <t>Colour</t>
  </si>
  <si>
    <t>Map 1: Relative trade balance of value added generated by exports to non-EU countries, 2022</t>
  </si>
  <si>
    <t>Note: The relative trade balance of value added generated by exports is defined as ((1)-(2))/(1), where (1) = value added generated in the country by EU exports, and (2) = value added generated in the EU by exports from the country.</t>
  </si>
  <si>
    <r>
      <t>Source:</t>
    </r>
    <r>
      <rPr>
        <sz val="10"/>
        <color theme="1"/>
        <rFont val="Arial"/>
        <family val="2"/>
      </rPr>
      <t xml:space="preserve"> Eurostat (online data codes: naio_10_favx, naio_10_faex)</t>
    </r>
  </si>
  <si>
    <r>
      <t>Source:</t>
    </r>
    <r>
      <rPr>
        <sz val="10"/>
        <color theme="1"/>
        <rFont val="Arial"/>
        <family val="2"/>
      </rPr>
      <t xml:space="preserve"> Eurostat (online data codes: naio_10_favx)</t>
    </r>
  </si>
  <si>
    <r>
      <t>Source:</t>
    </r>
    <r>
      <rPr>
        <sz val="10"/>
        <rFont val="Arial"/>
        <family val="2"/>
      </rPr>
      <t xml:space="preserve"> Eurostat (online data codes: naio_10_faex)</t>
    </r>
  </si>
  <si>
    <t>Note: Countries are ranked by decreasing order of employment supported by their exports.</t>
  </si>
  <si>
    <t>Note: Countries are sorted by decreasing order on the share of value added generated in the EU by their exports.</t>
  </si>
  <si>
    <t>Note: Countries are sorted by decreasing order on the share of value added generated in the country by exports of all EU Member States.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</si>
</sst>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
    <numFmt numFmtId="166" formatCode="#,##0_i"/>
    <numFmt numFmtId="167" formatCode="#,##0.0_i"/>
    <numFmt numFmtId="168" formatCode="#,##0\ _€"/>
  </numFmts>
  <fonts count="19">
    <font>
      <sz val="8"/>
      <color theme="1"/>
      <name val="Calibri Light"/>
      <family val="2"/>
    </font>
    <font>
      <sz val="10"/>
      <name val="Arial"/>
      <family val="2"/>
    </font>
    <font>
      <sz val="10"/>
      <color theme="1"/>
      <name val="Arial"/>
      <family val="2"/>
    </font>
    <font>
      <b/>
      <sz val="12"/>
      <name val="Arial"/>
      <family val="2"/>
    </font>
    <font>
      <b/>
      <sz val="10"/>
      <name val="Arial"/>
      <family val="2"/>
    </font>
    <font>
      <b/>
      <sz val="10"/>
      <color theme="1"/>
      <name val="Arial"/>
      <family val="2"/>
    </font>
    <font>
      <i/>
      <sz val="10"/>
      <color theme="1"/>
      <name val="Arial"/>
      <family val="2"/>
    </font>
    <font>
      <i/>
      <sz val="10"/>
      <name val="Arial"/>
      <family val="2"/>
    </font>
    <font>
      <b/>
      <sz val="10"/>
      <color indexed="8"/>
      <name val="Arial"/>
      <family val="2"/>
    </font>
    <font>
      <sz val="10"/>
      <color theme="0" tint="-0.24997000396251678"/>
      <name val="Arial"/>
      <family val="2"/>
    </font>
    <font>
      <sz val="11"/>
      <color theme="1"/>
      <name val="Arial"/>
      <family val="2"/>
    </font>
    <font>
      <sz val="9"/>
      <color theme="2" tint="-0.09996999800205231"/>
      <name val="Arial"/>
      <family val="2"/>
    </font>
    <font>
      <sz val="11"/>
      <color rgb="FF1F497D"/>
      <name val="Calibri"/>
      <family val="2"/>
    </font>
    <font>
      <sz val="8"/>
      <name val="Calibri Light"/>
      <family val="2"/>
    </font>
    <font>
      <sz val="12"/>
      <color rgb="FF000000"/>
      <name val="Arial"/>
      <family val="2"/>
    </font>
    <font>
      <sz val="12"/>
      <name val="Arial"/>
      <family val="2"/>
    </font>
    <font>
      <i/>
      <sz val="12"/>
      <name val="Arial"/>
      <family val="2"/>
    </font>
    <font>
      <b/>
      <sz val="18"/>
      <color rgb="FF000000"/>
      <name val="Arial"/>
      <family val="2"/>
    </font>
    <font>
      <b/>
      <sz val="12"/>
      <color rgb="FF000000"/>
      <name val="Arial"/>
      <family val="2"/>
    </font>
  </fonts>
  <fills count="8">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4" tint="-0.24997000396251678"/>
        <bgColor indexed="64"/>
      </patternFill>
    </fill>
    <fill>
      <patternFill patternType="solid">
        <fgColor theme="3" tint="0.7999799847602844"/>
        <bgColor indexed="64"/>
      </patternFill>
    </fill>
    <fill>
      <patternFill patternType="solid">
        <fgColor theme="3" tint="0.39998000860214233"/>
        <bgColor indexed="64"/>
      </patternFill>
    </fill>
    <fill>
      <patternFill patternType="solid">
        <fgColor theme="3" tint="-0.24997000396251678"/>
        <bgColor indexed="64"/>
      </patternFill>
    </fill>
  </fills>
  <borders count="40">
    <border>
      <left/>
      <right/>
      <top/>
      <bottom/>
      <diagonal/>
    </border>
    <border>
      <left/>
      <right/>
      <top style="thin">
        <color rgb="FF000000"/>
      </top>
      <bottom style="hair">
        <color rgb="FFC0C0C0"/>
      </bottom>
    </border>
    <border>
      <left/>
      <right/>
      <top style="hair">
        <color rgb="FFC0C0C0"/>
      </top>
      <bottom style="hair">
        <color rgb="FFC0C0C0"/>
      </bottom>
    </border>
    <border>
      <left/>
      <right/>
      <top style="hair">
        <color rgb="FFC0C0C0"/>
      </top>
      <bottom style="thin">
        <color indexed="8"/>
      </bottom>
    </border>
    <border>
      <left/>
      <right/>
      <top style="thin">
        <color rgb="FF000000"/>
      </top>
      <bottom/>
    </border>
    <border>
      <left style="hair">
        <color rgb="FFA6A6A6"/>
      </left>
      <right style="thin"/>
      <top/>
      <bottom/>
    </border>
    <border>
      <left style="hair">
        <color rgb="FFA6A6A6"/>
      </left>
      <right style="thin"/>
      <top style="thin">
        <color rgb="FF000000"/>
      </top>
      <bottom style="hair">
        <color rgb="FFC0C0C0"/>
      </bottom>
    </border>
    <border>
      <left style="hair">
        <color rgb="FFA6A6A6"/>
      </left>
      <right style="thin"/>
      <top style="hair">
        <color rgb="FFC0C0C0"/>
      </top>
      <bottom style="hair">
        <color rgb="FFC0C0C0"/>
      </bottom>
    </border>
    <border>
      <left style="hair">
        <color rgb="FFA6A6A6"/>
      </left>
      <right style="thin"/>
      <top style="hair">
        <color rgb="FFC0C0C0"/>
      </top>
      <bottom style="thin">
        <color indexed="8"/>
      </bottom>
    </border>
    <border>
      <left style="thin"/>
      <right/>
      <top/>
      <bottom/>
    </border>
    <border>
      <left style="thin"/>
      <right/>
      <top style="thin">
        <color rgb="FF000000"/>
      </top>
      <bottom style="hair">
        <color rgb="FFC0C0C0"/>
      </bottom>
    </border>
    <border>
      <left style="thin"/>
      <right/>
      <top style="hair">
        <color rgb="FFC0C0C0"/>
      </top>
      <bottom style="hair">
        <color rgb="FFC0C0C0"/>
      </bottom>
    </border>
    <border>
      <left style="thin"/>
      <right/>
      <top style="hair">
        <color rgb="FFC0C0C0"/>
      </top>
      <bottom style="thin">
        <color indexed="8"/>
      </bottom>
    </border>
    <border>
      <left style="thin"/>
      <right/>
      <top style="thin"/>
      <bottom style="thin">
        <color rgb="FF000000"/>
      </bottom>
    </border>
    <border>
      <left/>
      <right/>
      <top style="thin"/>
      <bottom style="thin">
        <color rgb="FF000000"/>
      </bottom>
    </border>
    <border>
      <left style="hair">
        <color rgb="FFA6A6A6"/>
      </left>
      <right style="thin"/>
      <top style="thin"/>
      <bottom style="thin">
        <color rgb="FF000000"/>
      </bottom>
    </border>
    <border>
      <left style="hair">
        <color rgb="FFA6A6A6"/>
      </left>
      <right/>
      <top style="thin"/>
      <bottom style="thin">
        <color rgb="FF000000"/>
      </bottom>
    </border>
    <border>
      <left/>
      <right/>
      <top style="thin">
        <color rgb="FF000000"/>
      </top>
      <bottom style="thin">
        <color rgb="FF000000"/>
      </bottom>
    </border>
    <border>
      <left/>
      <right/>
      <top/>
      <bottom style="hair">
        <color rgb="FFC0C0C0"/>
      </bottom>
    </border>
    <border>
      <left/>
      <right/>
      <top/>
      <bottom style="thin"/>
    </border>
    <border>
      <left style="thin"/>
      <right style="thin"/>
      <top/>
      <bottom/>
    </border>
    <border>
      <left/>
      <right/>
      <top/>
      <bottom style="thin">
        <color rgb="FF000000"/>
      </bottom>
    </border>
    <border>
      <left style="hair">
        <color rgb="FFA6A6A6"/>
      </left>
      <right/>
      <top/>
      <bottom style="thin">
        <color rgb="FF000000"/>
      </bottom>
    </border>
    <border>
      <left style="thin"/>
      <right/>
      <top/>
      <bottom style="thin">
        <color rgb="FF000000"/>
      </bottom>
    </border>
    <border>
      <left style="hair">
        <color rgb="FFA6A6A6"/>
      </left>
      <right style="thin"/>
      <top/>
      <bottom style="thin">
        <color rgb="FF000000"/>
      </bottom>
    </border>
    <border>
      <left style="thin"/>
      <right style="thin"/>
      <top/>
      <bottom style="thin">
        <color rgb="FF000000"/>
      </bottom>
    </border>
    <border>
      <left/>
      <right/>
      <top style="thin">
        <color rgb="FF000000"/>
      </top>
      <bottom style="thin"/>
    </border>
    <border>
      <left style="thin"/>
      <right style="thin"/>
      <top style="thin">
        <color rgb="FF000000"/>
      </top>
      <bottom style="thin"/>
    </border>
    <border>
      <left style="hair">
        <color rgb="FFA6A6A6"/>
      </left>
      <right/>
      <top/>
      <bottom/>
    </border>
    <border>
      <left style="thin"/>
      <right style="thin"/>
      <top style="thin"/>
      <bottom style="thin">
        <color rgb="FF000000"/>
      </bottom>
    </border>
    <border>
      <left style="thin"/>
      <right style="thin"/>
      <top style="thin">
        <color rgb="FF000000"/>
      </top>
      <bottom style="hair">
        <color rgb="FFC0C0C0"/>
      </bottom>
    </border>
    <border>
      <left style="hair">
        <color rgb="FFA6A6A6"/>
      </left>
      <right/>
      <top style="thin">
        <color rgb="FF000000"/>
      </top>
      <bottom style="hair">
        <color rgb="FFC0C0C0"/>
      </bottom>
    </border>
    <border>
      <left style="thin"/>
      <right style="thin"/>
      <top style="hair">
        <color rgb="FFC0C0C0"/>
      </top>
      <bottom style="hair">
        <color rgb="FFC0C0C0"/>
      </bottom>
    </border>
    <border>
      <left style="hair">
        <color rgb="FFA6A6A6"/>
      </left>
      <right/>
      <top style="hair">
        <color rgb="FFC0C0C0"/>
      </top>
      <bottom style="hair">
        <color rgb="FFC0C0C0"/>
      </bottom>
    </border>
    <border>
      <left style="thin"/>
      <right style="thin"/>
      <top style="hair">
        <color rgb="FFC0C0C0"/>
      </top>
      <bottom style="thin">
        <color indexed="8"/>
      </bottom>
    </border>
    <border>
      <left style="hair">
        <color rgb="FFA6A6A6"/>
      </left>
      <right/>
      <top style="hair">
        <color rgb="FFC0C0C0"/>
      </top>
      <bottom style="thin">
        <color indexed="8"/>
      </bottom>
    </border>
    <border>
      <left/>
      <right/>
      <top style="hair">
        <color rgb="FFC0C0C0"/>
      </top>
      <bottom style="thin"/>
    </border>
    <border>
      <left style="thin"/>
      <right/>
      <top style="thin">
        <color rgb="FF000000"/>
      </top>
      <bottom style="thin"/>
    </border>
    <border>
      <left/>
      <right style="thin"/>
      <top style="thin">
        <color rgb="FF000000"/>
      </top>
      <bottom style="thin"/>
    </border>
    <border>
      <left/>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7" fontId="2" fillId="0" borderId="0" applyFill="0" applyBorder="0" applyProtection="0">
      <alignment horizontal="right"/>
    </xf>
  </cellStyleXfs>
  <cellXfs count="209">
    <xf numFmtId="0" fontId="0" fillId="0" borderId="0" xfId="0"/>
    <xf numFmtId="0" fontId="3" fillId="0" borderId="0" xfId="0" applyFont="1" applyAlignment="1">
      <alignment horizontal="left"/>
    </xf>
    <xf numFmtId="0" fontId="2" fillId="0" borderId="0" xfId="0" applyFont="1"/>
    <xf numFmtId="166" fontId="2" fillId="0" borderId="1" xfId="0" applyNumberFormat="1" applyFont="1" applyBorder="1" applyAlignment="1">
      <alignment horizontal="right"/>
    </xf>
    <xf numFmtId="166" fontId="2" fillId="0" borderId="2" xfId="0" applyNumberFormat="1" applyFont="1" applyBorder="1" applyAlignment="1">
      <alignment horizontal="right"/>
    </xf>
    <xf numFmtId="166" fontId="2" fillId="0" borderId="3" xfId="0" applyNumberFormat="1" applyFont="1" applyBorder="1" applyAlignment="1">
      <alignment horizontal="right"/>
    </xf>
    <xf numFmtId="0" fontId="7" fillId="0" borderId="0" xfId="0" applyFont="1" applyAlignment="1">
      <alignment vertical="center"/>
    </xf>
    <xf numFmtId="0" fontId="2" fillId="0" borderId="0" xfId="0" applyFont="1" applyAlignment="1">
      <alignment wrapText="1"/>
    </xf>
    <xf numFmtId="0" fontId="8" fillId="0" borderId="0" xfId="0" applyFont="1" applyAlignment="1">
      <alignment vertical="center"/>
    </xf>
    <xf numFmtId="0" fontId="5" fillId="0" borderId="0" xfId="0" applyFont="1" applyAlignment="1">
      <alignment vertical="center"/>
    </xf>
    <xf numFmtId="3" fontId="2" fillId="0" borderId="0" xfId="0" applyNumberFormat="1" applyFont="1" applyAlignment="1">
      <alignment wrapText="1"/>
    </xf>
    <xf numFmtId="3" fontId="9" fillId="0" borderId="0" xfId="0" applyNumberFormat="1" applyFont="1" applyAlignment="1">
      <alignment wrapText="1"/>
    </xf>
    <xf numFmtId="165" fontId="2" fillId="0" borderId="0" xfId="0" applyNumberFormat="1" applyFont="1" applyAlignment="1">
      <alignment wrapText="1"/>
    </xf>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167" fontId="2" fillId="0" borderId="2" xfId="0" applyNumberFormat="1" applyFont="1" applyBorder="1" applyAlignment="1">
      <alignment horizontal="right"/>
    </xf>
    <xf numFmtId="0" fontId="10" fillId="0" borderId="0" xfId="0" applyFont="1" applyAlignment="1">
      <alignment horizontal="left"/>
    </xf>
    <xf numFmtId="0" fontId="6" fillId="0" borderId="0" xfId="0" applyFont="1"/>
    <xf numFmtId="0" fontId="5" fillId="2" borderId="4" xfId="0" applyFont="1" applyFill="1" applyBorder="1" applyAlignment="1">
      <alignment horizontal="center" vertical="center"/>
    </xf>
    <xf numFmtId="166" fontId="2" fillId="3" borderId="0" xfId="0" applyNumberFormat="1" applyFont="1" applyFill="1" applyBorder="1" applyAlignment="1">
      <alignment horizontal="right"/>
    </xf>
    <xf numFmtId="167" fontId="2" fillId="3" borderId="5" xfId="0" applyNumberFormat="1" applyFont="1" applyFill="1" applyBorder="1" applyAlignment="1">
      <alignment horizontal="right"/>
    </xf>
    <xf numFmtId="167" fontId="2" fillId="0" borderId="6" xfId="0" applyNumberFormat="1" applyFont="1" applyBorder="1" applyAlignment="1">
      <alignment horizontal="right"/>
    </xf>
    <xf numFmtId="167" fontId="2" fillId="0" borderId="7" xfId="0" applyNumberFormat="1" applyFont="1" applyBorder="1" applyAlignment="1">
      <alignment horizontal="right"/>
    </xf>
    <xf numFmtId="167" fontId="2" fillId="0" borderId="8" xfId="0" applyNumberFormat="1" applyFont="1" applyBorder="1" applyAlignment="1">
      <alignment horizontal="right"/>
    </xf>
    <xf numFmtId="0" fontId="4" fillId="3" borderId="0" xfId="0" applyFont="1" applyFill="1" applyBorder="1" applyAlignment="1">
      <alignment horizontal="left"/>
    </xf>
    <xf numFmtId="166" fontId="2" fillId="3" borderId="9" xfId="0" applyNumberFormat="1" applyFont="1" applyFill="1" applyBorder="1" applyAlignment="1">
      <alignment horizontal="right"/>
    </xf>
    <xf numFmtId="166" fontId="1" fillId="0" borderId="10" xfId="0" applyNumberFormat="1" applyFont="1" applyBorder="1" applyAlignment="1">
      <alignment horizontal="right"/>
    </xf>
    <xf numFmtId="166" fontId="1" fillId="0" borderId="11" xfId="0" applyNumberFormat="1" applyFont="1" applyBorder="1" applyAlignment="1">
      <alignment horizontal="right"/>
    </xf>
    <xf numFmtId="166" fontId="1" fillId="0" borderId="12" xfId="0" applyNumberFormat="1" applyFont="1" applyBorder="1" applyAlignment="1">
      <alignment horizontal="right"/>
    </xf>
    <xf numFmtId="0" fontId="5" fillId="2" borderId="9"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2" fillId="0" borderId="0" xfId="0" applyFont="1" applyFill="1"/>
    <xf numFmtId="0" fontId="5" fillId="2" borderId="17" xfId="0" applyFont="1" applyFill="1" applyBorder="1" applyAlignment="1">
      <alignment horizontal="center" vertical="center"/>
    </xf>
    <xf numFmtId="0" fontId="5" fillId="2" borderId="17" xfId="0" applyFont="1" applyFill="1" applyBorder="1" applyAlignment="1">
      <alignment horizontal="left" vertical="center"/>
    </xf>
    <xf numFmtId="0" fontId="5" fillId="0" borderId="0" xfId="0" applyFont="1" applyFill="1" applyBorder="1" applyAlignment="1">
      <alignment horizontal="left"/>
    </xf>
    <xf numFmtId="0" fontId="2" fillId="0" borderId="0" xfId="0" applyFont="1" applyBorder="1"/>
    <xf numFmtId="166" fontId="11" fillId="0" borderId="0" xfId="0" applyNumberFormat="1" applyFont="1" applyBorder="1" applyAlignment="1">
      <alignment horizontal="right"/>
    </xf>
    <xf numFmtId="0" fontId="2" fillId="0" borderId="0" xfId="0" applyFont="1" applyFill="1" applyBorder="1"/>
    <xf numFmtId="0" fontId="5" fillId="2" borderId="4" xfId="0" applyFont="1" applyFill="1" applyBorder="1" applyAlignment="1">
      <alignment horizontal="center" vertical="center" wrapText="1"/>
    </xf>
    <xf numFmtId="0" fontId="4" fillId="0" borderId="18" xfId="0" applyFont="1" applyBorder="1" applyAlignment="1">
      <alignment horizontal="left"/>
    </xf>
    <xf numFmtId="0" fontId="4" fillId="3" borderId="17" xfId="0" applyFont="1" applyFill="1" applyBorder="1" applyAlignment="1">
      <alignment horizontal="left"/>
    </xf>
    <xf numFmtId="0" fontId="2" fillId="0" borderId="0" xfId="0" applyFont="1" applyAlignment="1">
      <alignment vertical="center"/>
    </xf>
    <xf numFmtId="0" fontId="5" fillId="0" borderId="0" xfId="0" applyFont="1"/>
    <xf numFmtId="0" fontId="5" fillId="0" borderId="0" xfId="0" applyFont="1" applyAlignment="1">
      <alignment horizontal="right"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wrapText="1"/>
    </xf>
    <xf numFmtId="0" fontId="5" fillId="2" borderId="19" xfId="0" applyFont="1" applyFill="1" applyBorder="1" applyAlignment="1">
      <alignment horizontal="center" vertical="center" wrapText="1"/>
    </xf>
    <xf numFmtId="3" fontId="2" fillId="3" borderId="9" xfId="0" applyNumberFormat="1" applyFont="1" applyFill="1" applyBorder="1" applyAlignment="1">
      <alignment horizontal="right"/>
    </xf>
    <xf numFmtId="3" fontId="2" fillId="0" borderId="10" xfId="0" applyNumberFormat="1" applyFont="1" applyBorder="1" applyAlignment="1">
      <alignment horizontal="right"/>
    </xf>
    <xf numFmtId="3" fontId="2" fillId="0" borderId="11" xfId="0" applyNumberFormat="1" applyFont="1" applyBorder="1" applyAlignment="1">
      <alignment horizontal="right"/>
    </xf>
    <xf numFmtId="3" fontId="2" fillId="0" borderId="12" xfId="0" applyNumberFormat="1" applyFont="1" applyBorder="1" applyAlignment="1">
      <alignment horizontal="right"/>
    </xf>
    <xf numFmtId="3" fontId="2" fillId="3" borderId="0" xfId="0" applyNumberFormat="1" applyFont="1" applyFill="1" applyBorder="1" applyAlignment="1">
      <alignment horizontal="right"/>
    </xf>
    <xf numFmtId="3" fontId="2" fillId="0" borderId="1" xfId="0" applyNumberFormat="1" applyFont="1" applyBorder="1" applyAlignment="1">
      <alignment horizontal="right"/>
    </xf>
    <xf numFmtId="3" fontId="2" fillId="0" borderId="2" xfId="0" applyNumberFormat="1" applyFont="1" applyBorder="1" applyAlignment="1">
      <alignment horizontal="right"/>
    </xf>
    <xf numFmtId="3" fontId="2" fillId="0" borderId="3" xfId="0" applyNumberFormat="1" applyFont="1" applyBorder="1" applyAlignment="1">
      <alignment horizontal="right"/>
    </xf>
    <xf numFmtId="0" fontId="12" fillId="0" borderId="0" xfId="0" applyFont="1" applyAlignment="1">
      <alignment horizontal="left" vertical="center" indent="1"/>
    </xf>
    <xf numFmtId="0" fontId="5" fillId="2" borderId="4" xfId="0" applyFont="1" applyFill="1" applyBorder="1" applyAlignment="1">
      <alignment horizontal="left" vertical="center"/>
    </xf>
    <xf numFmtId="168" fontId="2" fillId="0" borderId="0" xfId="0" applyNumberFormat="1" applyFont="1" applyFill="1" applyBorder="1" applyAlignment="1">
      <alignment horizontal="center" wrapText="1"/>
    </xf>
    <xf numFmtId="3" fontId="2" fillId="0" borderId="0" xfId="0" applyNumberFormat="1" applyFont="1" applyBorder="1" applyAlignment="1">
      <alignment horizontal="right"/>
    </xf>
    <xf numFmtId="1" fontId="2" fillId="0" borderId="0" xfId="0" applyNumberFormat="1" applyFont="1" applyAlignment="1">
      <alignment horizontal="center"/>
    </xf>
    <xf numFmtId="1" fontId="1" fillId="0" borderId="0" xfId="0" applyNumberFormat="1" applyFont="1" applyAlignment="1">
      <alignment horizontal="center"/>
    </xf>
    <xf numFmtId="0" fontId="1" fillId="0" borderId="0" xfId="0" applyNumberFormat="1" applyFont="1" applyFill="1" applyAlignment="1">
      <alignment horizontal="left" wrapText="1"/>
    </xf>
    <xf numFmtId="0" fontId="5" fillId="2" borderId="20" xfId="0" applyFont="1" applyFill="1" applyBorder="1" applyAlignment="1">
      <alignment horizontal="center" vertical="center" wrapText="1"/>
    </xf>
    <xf numFmtId="0" fontId="0" fillId="0" borderId="0" xfId="0" applyNumberFormat="1" applyAlignment="1">
      <alignment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4" fillId="0" borderId="0" xfId="0" applyFont="1" applyBorder="1" applyAlignment="1">
      <alignment horizontal="left"/>
    </xf>
    <xf numFmtId="1" fontId="2" fillId="0" borderId="0" xfId="0" applyNumberFormat="1" applyFont="1" applyBorder="1" applyAlignment="1">
      <alignment horizontal="center"/>
    </xf>
    <xf numFmtId="0" fontId="5" fillId="2" borderId="4" xfId="0" applyFont="1" applyFill="1" applyBorder="1" applyAlignment="1">
      <alignment horizontal="left" vertical="center" wrapText="1"/>
    </xf>
    <xf numFmtId="4" fontId="2" fillId="0" borderId="0" xfId="0" applyNumberFormat="1" applyFont="1" applyAlignment="1">
      <alignment wrapText="1"/>
    </xf>
    <xf numFmtId="0" fontId="4" fillId="0" borderId="1" xfId="0" applyFont="1" applyFill="1" applyBorder="1" applyAlignment="1">
      <alignment horizontal="left"/>
    </xf>
    <xf numFmtId="166" fontId="1" fillId="0" borderId="10" xfId="0" applyNumberFormat="1" applyFont="1" applyFill="1" applyBorder="1" applyAlignment="1">
      <alignment horizontal="right"/>
    </xf>
    <xf numFmtId="0" fontId="4" fillId="0" borderId="2" xfId="0" applyFont="1" applyFill="1" applyBorder="1" applyAlignment="1">
      <alignment horizontal="left"/>
    </xf>
    <xf numFmtId="166" fontId="1" fillId="0" borderId="11" xfId="0" applyNumberFormat="1" applyFont="1" applyFill="1" applyBorder="1" applyAlignment="1">
      <alignment horizontal="right"/>
    </xf>
    <xf numFmtId="0" fontId="4" fillId="0" borderId="3" xfId="0" applyFont="1" applyFill="1" applyBorder="1" applyAlignment="1">
      <alignment horizontal="left"/>
    </xf>
    <xf numFmtId="166" fontId="1" fillId="0" borderId="12" xfId="0" applyNumberFormat="1" applyFont="1" applyFill="1" applyBorder="1" applyAlignment="1">
      <alignment horizontal="right"/>
    </xf>
    <xf numFmtId="1" fontId="2" fillId="0" borderId="0" xfId="0" applyNumberFormat="1" applyFont="1"/>
    <xf numFmtId="0" fontId="5" fillId="2" borderId="0" xfId="0" applyFont="1" applyFill="1" applyBorder="1" applyAlignment="1">
      <alignment horizontal="center" vertical="center" wrapText="1"/>
    </xf>
    <xf numFmtId="0" fontId="1" fillId="0" borderId="0" xfId="0" applyFont="1" applyBorder="1" applyAlignment="1">
      <alignment horizontal="left" wrapText="1"/>
    </xf>
    <xf numFmtId="0" fontId="1" fillId="0" borderId="0" xfId="0" applyNumberFormat="1" applyFont="1" applyFill="1" applyAlignment="1">
      <alignment horizontal="left" wrapText="1"/>
    </xf>
    <xf numFmtId="0" fontId="4" fillId="2" borderId="26"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9" xfId="0" applyFont="1" applyFill="1" applyBorder="1" applyAlignment="1">
      <alignment horizontal="center" vertical="center" wrapText="1"/>
    </xf>
    <xf numFmtId="3" fontId="1" fillId="3" borderId="9" xfId="0" applyNumberFormat="1" applyFont="1" applyFill="1" applyBorder="1" applyAlignment="1">
      <alignment horizontal="right"/>
    </xf>
    <xf numFmtId="3" fontId="1" fillId="3" borderId="0" xfId="0" applyNumberFormat="1" applyFont="1" applyFill="1" applyBorder="1" applyAlignment="1">
      <alignment horizontal="right"/>
    </xf>
    <xf numFmtId="167" fontId="1" fillId="3" borderId="5" xfId="0" applyNumberFormat="1" applyFont="1" applyFill="1" applyBorder="1" applyAlignment="1">
      <alignment horizontal="right"/>
    </xf>
    <xf numFmtId="166" fontId="1" fillId="3" borderId="9" xfId="0" applyNumberFormat="1" applyFont="1" applyFill="1" applyBorder="1" applyAlignment="1">
      <alignment horizontal="right"/>
    </xf>
    <xf numFmtId="166" fontId="1" fillId="3" borderId="20" xfId="0" applyNumberFormat="1" applyFont="1" applyFill="1" applyBorder="1" applyAlignment="1">
      <alignment horizontal="right"/>
    </xf>
    <xf numFmtId="166" fontId="1" fillId="3" borderId="0" xfId="0" applyNumberFormat="1" applyFont="1" applyFill="1" applyBorder="1" applyAlignment="1">
      <alignment horizontal="right"/>
    </xf>
    <xf numFmtId="3" fontId="1" fillId="3" borderId="28" xfId="0" applyNumberFormat="1" applyFont="1" applyFill="1" applyBorder="1" applyAlignment="1">
      <alignment horizontal="right"/>
    </xf>
    <xf numFmtId="165" fontId="1" fillId="3" borderId="28" xfId="0" applyNumberFormat="1" applyFont="1" applyFill="1" applyBorder="1" applyAlignment="1">
      <alignment horizontal="right"/>
    </xf>
    <xf numFmtId="3" fontId="1" fillId="0" borderId="10" xfId="0" applyNumberFormat="1" applyFont="1" applyFill="1" applyBorder="1" applyAlignment="1">
      <alignment horizontal="right"/>
    </xf>
    <xf numFmtId="3" fontId="1" fillId="0" borderId="1" xfId="0" applyNumberFormat="1" applyFont="1" applyFill="1" applyBorder="1" applyAlignment="1">
      <alignment horizontal="right"/>
    </xf>
    <xf numFmtId="167" fontId="1" fillId="0" borderId="6" xfId="0" applyNumberFormat="1" applyFont="1" applyFill="1" applyBorder="1" applyAlignment="1">
      <alignment horizontal="right"/>
    </xf>
    <xf numFmtId="166" fontId="1" fillId="0" borderId="1" xfId="0" applyNumberFormat="1" applyFont="1" applyFill="1" applyBorder="1" applyAlignment="1">
      <alignment horizontal="right"/>
    </xf>
    <xf numFmtId="166" fontId="1" fillId="0" borderId="30" xfId="0" applyNumberFormat="1" applyFont="1" applyFill="1" applyBorder="1" applyAlignment="1">
      <alignment horizontal="right"/>
    </xf>
    <xf numFmtId="3" fontId="1" fillId="0" borderId="31" xfId="0" applyNumberFormat="1" applyFont="1" applyFill="1" applyBorder="1" applyAlignment="1">
      <alignment horizontal="right"/>
    </xf>
    <xf numFmtId="165" fontId="1" fillId="0" borderId="31" xfId="0" applyNumberFormat="1" applyFont="1" applyFill="1" applyBorder="1" applyAlignment="1">
      <alignment horizontal="right"/>
    </xf>
    <xf numFmtId="3" fontId="1" fillId="0" borderId="11" xfId="0" applyNumberFormat="1" applyFont="1" applyFill="1" applyBorder="1" applyAlignment="1">
      <alignment horizontal="right"/>
    </xf>
    <xf numFmtId="3" fontId="1" fillId="0" borderId="2" xfId="0" applyNumberFormat="1" applyFont="1" applyFill="1" applyBorder="1" applyAlignment="1">
      <alignment horizontal="right"/>
    </xf>
    <xf numFmtId="167" fontId="1" fillId="0" borderId="7" xfId="0" applyNumberFormat="1" applyFont="1" applyFill="1" applyBorder="1" applyAlignment="1">
      <alignment horizontal="right"/>
    </xf>
    <xf numFmtId="166" fontId="1" fillId="0" borderId="2" xfId="0" applyNumberFormat="1" applyFont="1" applyFill="1" applyBorder="1" applyAlignment="1">
      <alignment horizontal="right"/>
    </xf>
    <xf numFmtId="166" fontId="1" fillId="0" borderId="32" xfId="0" applyNumberFormat="1" applyFont="1" applyFill="1" applyBorder="1" applyAlignment="1">
      <alignment horizontal="right"/>
    </xf>
    <xf numFmtId="3" fontId="1" fillId="0" borderId="33" xfId="0" applyNumberFormat="1" applyFont="1" applyFill="1" applyBorder="1" applyAlignment="1">
      <alignment horizontal="right"/>
    </xf>
    <xf numFmtId="165" fontId="1" fillId="0" borderId="33" xfId="0" applyNumberFormat="1" applyFont="1" applyFill="1" applyBorder="1" applyAlignment="1">
      <alignment horizontal="right"/>
    </xf>
    <xf numFmtId="3" fontId="1" fillId="0" borderId="12" xfId="0" applyNumberFormat="1" applyFont="1" applyFill="1" applyBorder="1" applyAlignment="1">
      <alignment horizontal="right"/>
    </xf>
    <xf numFmtId="3" fontId="1" fillId="0" borderId="3" xfId="0" applyNumberFormat="1" applyFont="1" applyFill="1" applyBorder="1" applyAlignment="1">
      <alignment horizontal="right"/>
    </xf>
    <xf numFmtId="167" fontId="1" fillId="0" borderId="8" xfId="0" applyNumberFormat="1" applyFont="1" applyFill="1" applyBorder="1" applyAlignment="1">
      <alignment horizontal="right"/>
    </xf>
    <xf numFmtId="166" fontId="1" fillId="0" borderId="3" xfId="0" applyNumberFormat="1" applyFont="1" applyFill="1" applyBorder="1" applyAlignment="1">
      <alignment horizontal="right"/>
    </xf>
    <xf numFmtId="166" fontId="1" fillId="0" borderId="34" xfId="0" applyNumberFormat="1" applyFont="1" applyFill="1" applyBorder="1" applyAlignment="1">
      <alignment horizontal="right"/>
    </xf>
    <xf numFmtId="3" fontId="1" fillId="0" borderId="35" xfId="0" applyNumberFormat="1" applyFont="1" applyFill="1" applyBorder="1" applyAlignment="1">
      <alignment horizontal="right"/>
    </xf>
    <xf numFmtId="165" fontId="1" fillId="0" borderId="35" xfId="0" applyNumberFormat="1" applyFont="1" applyFill="1" applyBorder="1" applyAlignment="1">
      <alignment horizontal="right"/>
    </xf>
    <xf numFmtId="0" fontId="1" fillId="0" borderId="0" xfId="0" applyFont="1" applyFill="1"/>
    <xf numFmtId="0" fontId="7" fillId="0" borderId="0" xfId="0" applyFont="1"/>
    <xf numFmtId="0" fontId="1" fillId="0" borderId="0" xfId="0" applyFont="1"/>
    <xf numFmtId="3" fontId="1" fillId="0" borderId="10" xfId="0" applyNumberFormat="1" applyFont="1" applyBorder="1" applyAlignment="1">
      <alignment horizontal="right"/>
    </xf>
    <xf numFmtId="3" fontId="1" fillId="0" borderId="1" xfId="0" applyNumberFormat="1" applyFont="1" applyBorder="1" applyAlignment="1">
      <alignment horizontal="right"/>
    </xf>
    <xf numFmtId="167" fontId="1" fillId="0" borderId="6" xfId="0" applyNumberFormat="1" applyFont="1" applyBorder="1" applyAlignment="1">
      <alignment horizontal="right"/>
    </xf>
    <xf numFmtId="166" fontId="1" fillId="0" borderId="1" xfId="0" applyNumberFormat="1" applyFont="1" applyBorder="1" applyAlignment="1">
      <alignment horizontal="right"/>
    </xf>
    <xf numFmtId="3" fontId="1" fillId="0" borderId="11" xfId="0" applyNumberFormat="1" applyFont="1" applyBorder="1" applyAlignment="1">
      <alignment horizontal="right"/>
    </xf>
    <xf numFmtId="3" fontId="1" fillId="0" borderId="2" xfId="0" applyNumberFormat="1" applyFont="1" applyBorder="1" applyAlignment="1">
      <alignment horizontal="right"/>
    </xf>
    <xf numFmtId="167" fontId="1" fillId="0" borderId="7" xfId="0" applyNumberFormat="1" applyFont="1" applyBorder="1" applyAlignment="1">
      <alignment horizontal="right"/>
    </xf>
    <xf numFmtId="166" fontId="1" fillId="0" borderId="2" xfId="0" applyNumberFormat="1" applyFont="1" applyBorder="1" applyAlignment="1">
      <alignment horizontal="right"/>
    </xf>
    <xf numFmtId="3" fontId="1" fillId="0" borderId="12" xfId="0" applyNumberFormat="1" applyFont="1" applyBorder="1" applyAlignment="1">
      <alignment horizontal="right"/>
    </xf>
    <xf numFmtId="3" fontId="1" fillId="0" borderId="3" xfId="0" applyNumberFormat="1" applyFont="1" applyBorder="1" applyAlignment="1">
      <alignment horizontal="right"/>
    </xf>
    <xf numFmtId="167" fontId="1" fillId="0" borderId="8" xfId="0" applyNumberFormat="1" applyFont="1" applyBorder="1" applyAlignment="1">
      <alignment horizontal="right"/>
    </xf>
    <xf numFmtId="166" fontId="1" fillId="0" borderId="3" xfId="0" applyNumberFormat="1" applyFont="1" applyBorder="1" applyAlignment="1">
      <alignment horizontal="right"/>
    </xf>
    <xf numFmtId="165" fontId="2" fillId="0" borderId="0" xfId="0" applyNumberFormat="1" applyFont="1" applyFill="1" applyAlignment="1">
      <alignment wrapText="1"/>
    </xf>
    <xf numFmtId="164" fontId="1" fillId="0" borderId="0" xfId="0" applyNumberFormat="1" applyFont="1" applyFill="1" applyBorder="1" applyAlignment="1">
      <alignment horizontal="center" wrapText="1"/>
    </xf>
    <xf numFmtId="164" fontId="1" fillId="3" borderId="17" xfId="0" applyNumberFormat="1" applyFont="1" applyFill="1" applyBorder="1" applyAlignment="1">
      <alignment horizontal="center" wrapText="1"/>
    </xf>
    <xf numFmtId="0" fontId="4" fillId="0" borderId="0" xfId="0" applyFont="1" applyFill="1" applyBorder="1" applyAlignment="1">
      <alignment horizontal="left"/>
    </xf>
    <xf numFmtId="0" fontId="1" fillId="0" borderId="0" xfId="0" applyFont="1" applyAlignment="1">
      <alignment horizontal="right" wrapText="1"/>
    </xf>
    <xf numFmtId="3" fontId="1" fillId="0" borderId="0" xfId="0" applyNumberFormat="1" applyFont="1"/>
    <xf numFmtId="3" fontId="1" fillId="0" borderId="0" xfId="0" applyNumberFormat="1" applyFont="1" applyAlignment="1">
      <alignment wrapText="1"/>
    </xf>
    <xf numFmtId="0" fontId="1" fillId="0" borderId="0" xfId="0" applyFont="1" applyAlignment="1">
      <alignment wrapText="1"/>
    </xf>
    <xf numFmtId="0" fontId="4" fillId="2" borderId="4" xfId="0" applyFont="1" applyFill="1" applyBorder="1" applyAlignment="1">
      <alignment horizontal="center" vertical="center"/>
    </xf>
    <xf numFmtId="1"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3" fontId="1" fillId="3" borderId="26" xfId="0" applyNumberFormat="1" applyFont="1" applyFill="1" applyBorder="1" applyAlignment="1">
      <alignment horizontal="right"/>
    </xf>
    <xf numFmtId="1" fontId="1" fillId="3" borderId="17" xfId="0" applyNumberFormat="1" applyFont="1" applyFill="1" applyBorder="1" applyAlignment="1">
      <alignment horizontal="center"/>
    </xf>
    <xf numFmtId="3" fontId="1" fillId="0" borderId="0" xfId="0" applyNumberFormat="1" applyFont="1" applyBorder="1" applyAlignment="1">
      <alignment horizontal="right"/>
    </xf>
    <xf numFmtId="1" fontId="1" fillId="0" borderId="2" xfId="0" applyNumberFormat="1" applyFont="1" applyBorder="1" applyAlignment="1">
      <alignment horizontal="center"/>
    </xf>
    <xf numFmtId="3" fontId="1" fillId="0" borderId="19" xfId="0" applyNumberFormat="1" applyFont="1" applyBorder="1" applyAlignment="1">
      <alignment horizontal="right"/>
    </xf>
    <xf numFmtId="1" fontId="1" fillId="0" borderId="36" xfId="0" applyNumberFormat="1" applyFont="1" applyBorder="1" applyAlignment="1">
      <alignment horizontal="center"/>
    </xf>
    <xf numFmtId="168" fontId="1" fillId="3" borderId="17" xfId="0" applyNumberFormat="1" applyFont="1" applyFill="1" applyBorder="1" applyAlignment="1">
      <alignment horizontal="center" wrapText="1"/>
    </xf>
    <xf numFmtId="165" fontId="1" fillId="3" borderId="17" xfId="0" applyNumberFormat="1" applyFont="1" applyFill="1" applyBorder="1" applyAlignment="1">
      <alignment horizontal="center" wrapText="1"/>
    </xf>
    <xf numFmtId="168" fontId="1" fillId="0" borderId="0" xfId="0" applyNumberFormat="1" applyFont="1" applyFill="1" applyBorder="1" applyAlignment="1">
      <alignment horizontal="center" wrapText="1"/>
    </xf>
    <xf numFmtId="165" fontId="1" fillId="0" borderId="0" xfId="0" applyNumberFormat="1" applyFont="1" applyFill="1" applyBorder="1" applyAlignment="1">
      <alignment horizontal="center" wrapText="1"/>
    </xf>
    <xf numFmtId="165" fontId="1" fillId="3" borderId="5" xfId="0" applyNumberFormat="1" applyFont="1" applyFill="1" applyBorder="1" applyAlignment="1">
      <alignment horizontal="right"/>
    </xf>
    <xf numFmtId="165" fontId="1" fillId="3" borderId="17" xfId="0" applyNumberFormat="1" applyFont="1" applyFill="1" applyBorder="1" applyAlignment="1">
      <alignment horizontal="center"/>
    </xf>
    <xf numFmtId="166" fontId="1" fillId="0" borderId="30" xfId="0" applyNumberFormat="1" applyFont="1" applyBorder="1" applyAlignment="1">
      <alignment horizontal="right"/>
    </xf>
    <xf numFmtId="165" fontId="1" fillId="0" borderId="6" xfId="0" applyNumberFormat="1" applyFont="1" applyBorder="1" applyAlignment="1">
      <alignment horizontal="right"/>
    </xf>
    <xf numFmtId="165" fontId="1" fillId="0" borderId="2" xfId="0" applyNumberFormat="1" applyFont="1" applyBorder="1" applyAlignment="1">
      <alignment horizontal="center"/>
    </xf>
    <xf numFmtId="165" fontId="1" fillId="0" borderId="0" xfId="0" applyNumberFormat="1" applyFont="1" applyBorder="1" applyAlignment="1">
      <alignment horizontal="center"/>
    </xf>
    <xf numFmtId="167" fontId="1" fillId="0" borderId="2" xfId="0" applyNumberFormat="1" applyFont="1" applyBorder="1" applyAlignment="1">
      <alignment horizontal="center"/>
    </xf>
    <xf numFmtId="167" fontId="1" fillId="0" borderId="0" xfId="0" applyNumberFormat="1" applyFont="1" applyBorder="1" applyAlignment="1">
      <alignment horizontal="center"/>
    </xf>
    <xf numFmtId="166" fontId="1" fillId="0" borderId="32" xfId="0" applyNumberFormat="1" applyFont="1" applyBorder="1" applyAlignment="1">
      <alignment horizontal="right"/>
    </xf>
    <xf numFmtId="165" fontId="1" fillId="0" borderId="7" xfId="0" applyNumberFormat="1" applyFont="1" applyBorder="1" applyAlignment="1">
      <alignment horizontal="right"/>
    </xf>
    <xf numFmtId="166" fontId="1" fillId="0" borderId="34" xfId="0" applyNumberFormat="1" applyFont="1" applyBorder="1" applyAlignment="1">
      <alignment horizontal="right"/>
    </xf>
    <xf numFmtId="165" fontId="1" fillId="0" borderId="8" xfId="0" applyNumberFormat="1" applyFont="1" applyBorder="1" applyAlignment="1">
      <alignment horizontal="right"/>
    </xf>
    <xf numFmtId="165" fontId="1" fillId="0" borderId="36" xfId="0" applyNumberFormat="1" applyFont="1" applyBorder="1" applyAlignment="1">
      <alignment horizontal="center"/>
    </xf>
    <xf numFmtId="165" fontId="1" fillId="0" borderId="19" xfId="0" applyNumberFormat="1" applyFont="1" applyBorder="1" applyAlignment="1">
      <alignment horizontal="center"/>
    </xf>
    <xf numFmtId="167" fontId="1" fillId="0" borderId="36" xfId="0" applyNumberFormat="1" applyFont="1" applyBorder="1" applyAlignment="1">
      <alignment horizontal="center"/>
    </xf>
    <xf numFmtId="167" fontId="1" fillId="0" borderId="19" xfId="0" applyNumberFormat="1" applyFont="1" applyBorder="1" applyAlignment="1">
      <alignment horizontal="center"/>
    </xf>
    <xf numFmtId="0" fontId="5" fillId="0" borderId="0" xfId="0" applyFont="1" applyAlignment="1">
      <alignment horizontal="center"/>
    </xf>
    <xf numFmtId="0" fontId="0" fillId="4" borderId="0" xfId="0" applyFill="1"/>
    <xf numFmtId="0" fontId="0" fillId="3" borderId="0" xfId="0" applyFill="1"/>
    <xf numFmtId="0" fontId="0" fillId="5" borderId="0" xfId="0" applyFill="1"/>
    <xf numFmtId="0" fontId="0" fillId="6" borderId="0" xfId="0" applyFill="1"/>
    <xf numFmtId="0" fontId="0" fillId="7" borderId="0" xfId="0" applyFill="1"/>
    <xf numFmtId="0" fontId="1" fillId="0" borderId="0" xfId="0" applyNumberFormat="1" applyFont="1" applyFill="1" applyAlignment="1">
      <alignment horizontal="left" wrapText="1"/>
    </xf>
    <xf numFmtId="0" fontId="4" fillId="2" borderId="26"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0" xfId="0" applyFont="1" applyFill="1" applyAlignment="1">
      <alignment horizontal="center" vertical="center"/>
    </xf>
    <xf numFmtId="0" fontId="4" fillId="2" borderId="21" xfId="0" applyFont="1" applyFill="1" applyBorder="1" applyAlignment="1">
      <alignment horizontal="center" vertical="center"/>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Alignment="1">
      <alignment horizontal="center" vertical="center"/>
    </xf>
    <xf numFmtId="0" fontId="5" fillId="2" borderId="21" xfId="0"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1" fillId="0" borderId="0" xfId="0" applyFont="1" applyBorder="1" applyAlignment="1">
      <alignment horizontal="left" wrapText="1"/>
    </xf>
    <xf numFmtId="0" fontId="2" fillId="0" borderId="0" xfId="0" applyFont="1" applyAlignment="1">
      <alignment horizontal="left" wrapText="1"/>
    </xf>
    <xf numFmtId="167" fontId="1" fillId="0" borderId="0" xfId="20" applyFont="1" applyAlignment="1">
      <alignment horizontal="left" wrapText="1"/>
    </xf>
    <xf numFmtId="0" fontId="0" fillId="0" borderId="0" xfId="0" applyNumberFormat="1" applyFont="1" applyAlignment="1">
      <alignment horizontal="left" wrapText="1"/>
    </xf>
    <xf numFmtId="0" fontId="13" fillId="0" borderId="0" xfId="0" applyNumberFormat="1" applyFont="1" applyAlignment="1">
      <alignment horizontal="left" wrapText="1"/>
    </xf>
    <xf numFmtId="0" fontId="5" fillId="2" borderId="9" xfId="0" applyFont="1" applyFill="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umberCellStyle" xfId="20"/>
  </cellStyles>
  <tableStyles count="1" defaultTableStyle="TableStyleMedium2" defaultPivotStyle="PivotStyleLight16">
    <tableStyle name="Invisible"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value added and employment embodied in EU exports, EU, 2010-2022</a:t>
            </a:r>
            <a:r>
              <a:rPr lang="en-US" cap="none" sz="1600" b="0" u="none" baseline="0">
                <a:solidFill>
                  <a:srgbClr val="000000"/>
                </a:solidFill>
                <a:latin typeface="Arial"/>
                <a:ea typeface="Arial"/>
                <a:cs typeface="Arial"/>
              </a:rPr>
              <a:t>
(%)</a:t>
            </a:r>
          </a:p>
        </c:rich>
      </c:tx>
      <c:layout>
        <c:manualLayout>
          <c:xMode val="edge"/>
          <c:yMode val="edge"/>
          <c:x val="0.00525"/>
          <c:y val="0.00875"/>
        </c:manualLayout>
      </c:layout>
      <c:overlay val="0"/>
      <c:spPr>
        <a:noFill/>
        <a:ln>
          <a:noFill/>
        </a:ln>
      </c:spPr>
    </c:title>
    <c:plotArea>
      <c:layout>
        <c:manualLayout>
          <c:xMode val="edge"/>
          <c:yMode val="edge"/>
          <c:x val="0.01475"/>
          <c:y val="0.1735"/>
          <c:w val="0.97075"/>
          <c:h val="0.64725"/>
        </c:manualLayout>
      </c:layout>
      <c:lineChart>
        <c:grouping val="standard"/>
        <c:varyColors val="0"/>
        <c:ser>
          <c:idx val="0"/>
          <c:order val="0"/>
          <c:tx>
            <c:strRef>
              <c:f>'F1'!$C$5</c:f>
              <c:strCache>
                <c:ptCount val="1"/>
                <c:pt idx="0">
                  <c:v>Value added</c:v>
                </c:pt>
              </c:strCache>
            </c:strRef>
          </c:tx>
          <c:spPr>
            <a:ln w="28575" cap="rnd" cmpd="sng">
              <a:solidFill>
                <a:srgbClr val="B656BD">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B656BD"/>
              </a:solidFill>
              <a:ln w="28575">
                <a:solidFill>
                  <a:srgbClr val="B656BD"/>
                </a:solidFill>
                <a:prstDash val="solid"/>
              </a:ln>
            </c:spPr>
          </c:marker>
          <c:dLbls>
            <c:numFmt formatCode="General" sourceLinked="1"/>
            <c:showLegendKey val="0"/>
            <c:showVal val="0"/>
            <c:showBubbleSize val="0"/>
            <c:showCatName val="0"/>
            <c:showSerName val="0"/>
            <c:showLeaderLines val="1"/>
            <c:showPercent val="0"/>
          </c:dLbls>
          <c:cat>
            <c:numRef>
              <c:f>'F1'!$B$6:$B$18</c:f>
              <c:numCache/>
            </c:numRef>
          </c:cat>
          <c:val>
            <c:numRef>
              <c:f>'F1'!$C$6:$C$18</c:f>
              <c:numCache/>
            </c:numRef>
          </c:val>
          <c:smooth val="0"/>
        </c:ser>
        <c:ser>
          <c:idx val="1"/>
          <c:order val="1"/>
          <c:tx>
            <c:strRef>
              <c:f>'F1'!$D$5</c:f>
              <c:strCache>
                <c:ptCount val="1"/>
                <c:pt idx="0">
                  <c:v>Employment</c:v>
                </c:pt>
              </c:strCache>
            </c:strRef>
          </c:tx>
          <c:spPr>
            <a:ln w="28575" cap="rnd" cmpd="sng">
              <a:solidFill>
                <a:srgbClr val="2644A7">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2644A7"/>
              </a:solidFill>
              <a:ln w="28575">
                <a:solidFill>
                  <a:srgbClr val="2644A7"/>
                </a:solidFill>
                <a:prstDash val="solid"/>
              </a:ln>
            </c:spPr>
          </c:marker>
          <c:dLbls>
            <c:numFmt formatCode="General" sourceLinked="1"/>
            <c:showLegendKey val="0"/>
            <c:showVal val="0"/>
            <c:showBubbleSize val="0"/>
            <c:showCatName val="0"/>
            <c:showSerName val="0"/>
            <c:showLeaderLines val="1"/>
            <c:showPercent val="0"/>
          </c:dLbls>
          <c:cat>
            <c:numRef>
              <c:f>'F1'!$B$6:$B$18</c:f>
              <c:numCache/>
            </c:numRef>
          </c:cat>
          <c:val>
            <c:numRef>
              <c:f>'F1'!$D$6:$D$18</c:f>
              <c:numCache/>
            </c:numRef>
          </c:val>
          <c:smooth val="0"/>
        </c:ser>
        <c:marker val="1"/>
        <c:axId val="39132773"/>
        <c:axId val="16650638"/>
      </c:lineChart>
      <c:catAx>
        <c:axId val="3913277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16650638"/>
        <c:crosses val="autoZero"/>
        <c:auto val="1"/>
        <c:lblOffset val="100"/>
        <c:noMultiLvlLbl val="0"/>
      </c:catAx>
      <c:valAx>
        <c:axId val="1665063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39132773"/>
        <c:crosses val="autoZero"/>
        <c:crossBetween val="between"/>
        <c:dispUnits/>
      </c:valAx>
      <c:spPr>
        <a:noFill/>
        <a:ln>
          <a:noFill/>
        </a:ln>
      </c:spPr>
    </c:plotArea>
    <c:legend>
      <c:legendPos val="b"/>
      <c:layout>
        <c:manualLayout>
          <c:xMode val="edge"/>
          <c:yMode val="edge"/>
          <c:x val="0.3475"/>
          <c:y val="0.84475"/>
          <c:w val="0.3075"/>
          <c:h val="0.042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Share of value added and employment embodied in EU exports, by EU Member State, 2022</a:t>
            </a:r>
            <a:r>
              <a:rPr lang="en-US" cap="none" sz="1600" b="0" u="none" baseline="0">
                <a:solidFill>
                  <a:srgbClr val="000000"/>
                </a:solidFill>
                <a:latin typeface="Arial"/>
                <a:ea typeface="Arial"/>
                <a:cs typeface="Arial"/>
              </a:rPr>
              <a:t>
(%)</a:t>
            </a:r>
          </a:p>
        </c:rich>
      </c:tx>
      <c:layout>
        <c:manualLayout>
          <c:xMode val="edge"/>
          <c:yMode val="edge"/>
          <c:x val="0.00525"/>
          <c:y val="0.0085"/>
        </c:manualLayout>
      </c:layout>
      <c:overlay val="0"/>
      <c:spPr>
        <a:noFill/>
        <a:ln>
          <a:noFill/>
        </a:ln>
      </c:spPr>
    </c:title>
    <c:plotArea>
      <c:layout>
        <c:manualLayout>
          <c:xMode val="edge"/>
          <c:yMode val="edge"/>
          <c:x val="0.01475"/>
          <c:y val="0.1685"/>
          <c:w val="0.97075"/>
          <c:h val="0.58025"/>
        </c:manualLayout>
      </c:layout>
      <c:lineChart>
        <c:grouping val="standard"/>
        <c:varyColors val="0"/>
        <c:ser>
          <c:idx val="0"/>
          <c:order val="0"/>
          <c:tx>
            <c:strRef>
              <c:f>'F2'!$G$6</c:f>
              <c:strCache>
                <c:ptCount val="1"/>
                <c:pt idx="0">
                  <c:v>Value added generated in each EU Member State by exports of all EU Member States</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B656BD"/>
              </a:solidFill>
              <a:ln w="28575">
                <a:noFill/>
                <a:prstDash val="solid"/>
              </a:ln>
            </c:spPr>
          </c:marker>
          <c:dLbls>
            <c:numFmt formatCode="General" sourceLinked="1"/>
            <c:showLegendKey val="0"/>
            <c:showVal val="0"/>
            <c:showBubbleSize val="0"/>
            <c:showCatName val="0"/>
            <c:showSerName val="0"/>
            <c:showLeaderLines val="1"/>
            <c:showPercent val="0"/>
          </c:dLbls>
          <c:cat>
            <c:strRef>
              <c:f>'F2'!$F$7:$F$34</c:f>
              <c:strCache/>
            </c:strRef>
          </c:cat>
          <c:val>
            <c:numRef>
              <c:f>'F2'!$G$7:$G$34</c:f>
              <c:numCache/>
            </c:numRef>
          </c:val>
          <c:smooth val="0"/>
        </c:ser>
        <c:ser>
          <c:idx val="1"/>
          <c:order val="1"/>
          <c:tx>
            <c:strRef>
              <c:f>'F2'!$H$6</c:f>
              <c:strCache>
                <c:ptCount val="1"/>
                <c:pt idx="0">
                  <c:v>Employment supported in each EU Member State by exports of all EU Member States</c:v>
                </c:pt>
              </c:strCache>
            </c:strRef>
          </c:tx>
          <c:spPr>
            <a:ln w="28575">
              <a:no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2644A7"/>
              </a:solidFill>
              <a:ln w="28575">
                <a:noFill/>
                <a:prstDash val="solid"/>
              </a:ln>
            </c:spPr>
          </c:marker>
          <c:dLbls>
            <c:numFmt formatCode="General" sourceLinked="1"/>
            <c:showLegendKey val="0"/>
            <c:showVal val="0"/>
            <c:showBubbleSize val="0"/>
            <c:showCatName val="0"/>
            <c:showSerName val="0"/>
            <c:showLeaderLines val="1"/>
            <c:showPercent val="0"/>
          </c:dLbls>
          <c:cat>
            <c:strRef>
              <c:f>'F2'!$F$7:$F$34</c:f>
              <c:strCache/>
            </c:strRef>
          </c:cat>
          <c:val>
            <c:numRef>
              <c:f>'F2'!$H$7:$H$34</c:f>
              <c:numCache/>
            </c:numRef>
          </c:val>
          <c:smooth val="0"/>
        </c:ser>
        <c:marker val="1"/>
        <c:axId val="15638015"/>
        <c:axId val="6524408"/>
      </c:lineChart>
      <c:catAx>
        <c:axId val="15638015"/>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6524408"/>
        <c:crosses val="autoZero"/>
        <c:auto val="1"/>
        <c:lblOffset val="100"/>
        <c:noMultiLvlLbl val="0"/>
      </c:catAx>
      <c:valAx>
        <c:axId val="6524408"/>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5638015"/>
        <c:crosses val="autoZero"/>
        <c:crossBetween val="between"/>
        <c:dispUnits/>
      </c:valAx>
      <c:spPr>
        <a:noFill/>
        <a:ln>
          <a:noFill/>
        </a:ln>
      </c:spPr>
    </c:plotArea>
    <c:legend>
      <c:legendPos val="b"/>
      <c:layout>
        <c:manualLayout>
          <c:xMode val="edge"/>
          <c:yMode val="edge"/>
          <c:x val="0.16075"/>
          <c:y val="0.77175"/>
          <c:w val="0.66775"/>
          <c:h val="0.079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Value added generated by exports to non-EU countries, by EU Member State, 2022</a:t>
            </a:r>
            <a:r>
              <a:rPr lang="en-US" cap="none" sz="1600" b="0" u="none" baseline="0">
                <a:solidFill>
                  <a:srgbClr val="000000"/>
                </a:solidFill>
                <a:latin typeface="Arial"/>
                <a:ea typeface="Arial"/>
                <a:cs typeface="Arial"/>
              </a:rPr>
              <a:t>
(€ million)</a:t>
            </a:r>
          </a:p>
        </c:rich>
      </c:tx>
      <c:layout>
        <c:manualLayout>
          <c:xMode val="edge"/>
          <c:yMode val="edge"/>
          <c:x val="0.00525"/>
          <c:y val="0.00875"/>
        </c:manualLayout>
      </c:layout>
      <c:overlay val="0"/>
      <c:spPr>
        <a:noFill/>
        <a:ln>
          <a:noFill/>
        </a:ln>
      </c:spPr>
    </c:title>
    <c:plotArea>
      <c:layout>
        <c:manualLayout>
          <c:xMode val="edge"/>
          <c:yMode val="edge"/>
          <c:x val="0.01475"/>
          <c:y val="0.17325"/>
          <c:w val="0.97075"/>
          <c:h val="0.50775"/>
        </c:manualLayout>
      </c:layout>
      <c:barChart>
        <c:barDir val="col"/>
        <c:grouping val="clustered"/>
        <c:varyColors val="0"/>
        <c:ser>
          <c:idx val="0"/>
          <c:order val="0"/>
          <c:tx>
            <c:strRef>
              <c:f>'F3'!$P$6</c:f>
              <c:strCache>
                <c:ptCount val="1"/>
                <c:pt idx="0">
                  <c:v>generated in each EU Member State by exports of all EU Member States</c:v>
                </c:pt>
              </c:strCache>
            </c:strRef>
          </c:tx>
          <c:spPr>
            <a:solidFill>
              <a:srgbClr val="B656BD">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'F3'!$O$8:$O$34</c:f>
              <c:strCache/>
            </c:strRef>
          </c:cat>
          <c:val>
            <c:numRef>
              <c:f>'F3'!$P$8:$P$34</c:f>
              <c:numCache/>
            </c:numRef>
          </c:val>
        </c:ser>
        <c:ser>
          <c:idx val="1"/>
          <c:order val="1"/>
          <c:tx>
            <c:strRef>
              <c:f>'F3'!$Q$6</c:f>
              <c:strCache>
                <c:ptCount val="1"/>
                <c:pt idx="0">
                  <c:v>generated in the EU by exports of each EU Member State</c:v>
                </c:pt>
              </c:strCache>
            </c:strRef>
          </c:tx>
          <c:spPr>
            <a:solidFill>
              <a:srgbClr val="2644A7">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'F3'!$O$8:$O$34</c:f>
              <c:strCache/>
            </c:strRef>
          </c:cat>
          <c:val>
            <c:numRef>
              <c:f>'F3'!$Q$8:$Q$34</c:f>
              <c:numCache/>
            </c:numRef>
          </c:val>
        </c:ser>
        <c:overlap val="-27"/>
        <c:gapWidth val="75"/>
        <c:axId val="58719673"/>
        <c:axId val="58715010"/>
      </c:barChart>
      <c:catAx>
        <c:axId val="5871967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8715010"/>
        <c:crosses val="autoZero"/>
        <c:auto val="1"/>
        <c:lblOffset val="100"/>
        <c:noMultiLvlLbl val="0"/>
      </c:catAx>
      <c:valAx>
        <c:axId val="58715010"/>
        <c:scaling>
          <c:orientation val="minMax"/>
          <c:max val="6500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8719673"/>
        <c:crosses val="autoZero"/>
        <c:crossBetween val="between"/>
        <c:dispUnits/>
        <c:majorUnit val="50000"/>
      </c:valAx>
      <c:spPr>
        <a:noFill/>
        <a:ln>
          <a:noFill/>
        </a:ln>
      </c:spPr>
    </c:plotArea>
    <c:legend>
      <c:legendPos val="b"/>
      <c:layout>
        <c:manualLayout>
          <c:xMode val="edge"/>
          <c:yMode val="edge"/>
          <c:x val="0.21975"/>
          <c:y val="0.70475"/>
          <c:w val="0.56475"/>
          <c:h val="0.081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Value added and employment per € million exported, by EU Member State, 2022</a:t>
            </a:r>
            <a:r>
              <a:rPr lang="en-US" cap="none" sz="1600" b="0" u="none" baseline="0">
                <a:solidFill>
                  <a:srgbClr val="000000"/>
                </a:solidFill>
                <a:latin typeface="Arial"/>
                <a:ea typeface="Arial"/>
                <a:cs typeface="Arial"/>
              </a:rPr>
              <a:t>
(value added in thousands, employment in number of employed people)</a:t>
            </a:r>
          </a:p>
        </c:rich>
      </c:tx>
      <c:layout>
        <c:manualLayout>
          <c:xMode val="edge"/>
          <c:yMode val="edge"/>
          <c:x val="0.00525"/>
          <c:y val="0.00875"/>
        </c:manualLayout>
      </c:layout>
      <c:overlay val="0"/>
      <c:spPr>
        <a:noFill/>
        <a:ln>
          <a:noFill/>
        </a:ln>
      </c:spPr>
    </c:title>
    <c:plotArea>
      <c:layout>
        <c:manualLayout>
          <c:xMode val="edge"/>
          <c:yMode val="edge"/>
          <c:x val="0.01475"/>
          <c:y val="0.17375"/>
          <c:w val="0.97075"/>
          <c:h val="0.53675"/>
        </c:manualLayout>
      </c:layout>
      <c:barChart>
        <c:barDir val="col"/>
        <c:grouping val="clustered"/>
        <c:varyColors val="0"/>
        <c:ser>
          <c:idx val="0"/>
          <c:order val="0"/>
          <c:tx>
            <c:strRef>
              <c:f>'F4'!$G$6</c:f>
              <c:strCache>
                <c:ptCount val="1"/>
                <c:pt idx="0">
                  <c:v>Value added generated in the EU by exports of each EU Member State (left axis)</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'F4'!$F$7:$F$34</c:f>
              <c:strCache/>
            </c:strRef>
          </c:cat>
          <c:val>
            <c:numRef>
              <c:f>'F4'!$G$7:$G$34</c:f>
              <c:numCache/>
            </c:numRef>
          </c:val>
        </c:ser>
        <c:overlap val="-25"/>
        <c:gapWidth val="75"/>
        <c:axId val="58673043"/>
        <c:axId val="58295340"/>
      </c:barChart>
      <c:lineChart>
        <c:grouping val="standard"/>
        <c:varyColors val="0"/>
        <c:ser>
          <c:idx val="1"/>
          <c:order val="1"/>
          <c:tx>
            <c:strRef>
              <c:f>'F4'!$H$6</c:f>
              <c:strCache>
                <c:ptCount val="1"/>
                <c:pt idx="0">
                  <c:v>Employment in the EU supported by exports of each EU Member State (right axis)</c:v>
                </c:pt>
              </c:strCache>
            </c:strRef>
          </c:tx>
          <c:spPr>
            <a:ln w="25400">
              <a:noFill/>
              <a:round/>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chemeClr val="accent2"/>
              </a:solidFill>
              <a:ln w="9525">
                <a:solidFill>
                  <a:schemeClr val="accent2"/>
                </a:solidFill>
              </a:ln>
            </c:spPr>
          </c:marker>
          <c:dLbls>
            <c:numFmt formatCode="General" sourceLinked="1"/>
            <c:showLegendKey val="0"/>
            <c:showVal val="0"/>
            <c:showBubbleSize val="0"/>
            <c:showCatName val="0"/>
            <c:showSerName val="0"/>
            <c:showLeaderLines val="1"/>
            <c:showPercent val="0"/>
          </c:dLbls>
          <c:cat>
            <c:strRef>
              <c:f>'F4'!$F$7:$F$34</c:f>
              <c:strCache/>
            </c:strRef>
          </c:cat>
          <c:val>
            <c:numRef>
              <c:f>'F4'!$H$7:$H$34</c:f>
              <c:numCache/>
            </c:numRef>
          </c:val>
          <c:smooth val="0"/>
        </c:ser>
        <c:marker val="1"/>
        <c:axId val="54896013"/>
        <c:axId val="24302070"/>
      </c:lineChart>
      <c:catAx>
        <c:axId val="58673043"/>
        <c:scaling>
          <c:orientation val="minMax"/>
        </c:scaling>
        <c:axPos val="b"/>
        <c:delete val="0"/>
        <c:numFmt formatCode="General" sourceLinked="1"/>
        <c:majorTickMark val="out"/>
        <c:minorTickMark val="none"/>
        <c:tickLblPos val="nextTo"/>
        <c:spPr>
          <a:noFill/>
          <a:ln w="9525" cap="flat" cmpd="sng">
            <a:solidFill>
              <a:srgbClr val="000000"/>
            </a:solidFill>
            <a:prstDash val="solid"/>
            <a:round/>
          </a:ln>
        </c:spPr>
        <c:txPr>
          <a:bodyPr vert="horz" rot="-3600000"/>
          <a:lstStyle/>
          <a:p>
            <a:pPr>
              <a:defRPr lang="en-US" cap="none" sz="1200" b="0" i="0" u="none" baseline="0">
                <a:solidFill>
                  <a:srgbClr val="000000"/>
                </a:solidFill>
                <a:latin typeface="Arial"/>
                <a:ea typeface="Arial"/>
                <a:cs typeface="Arial"/>
              </a:defRPr>
            </a:pPr>
          </a:p>
        </c:txPr>
        <c:crossAx val="58295340"/>
        <c:crosses val="autoZero"/>
        <c:auto val="1"/>
        <c:lblOffset val="100"/>
        <c:noMultiLvlLbl val="0"/>
      </c:catAx>
      <c:valAx>
        <c:axId val="58295340"/>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58673043"/>
        <c:crosses val="autoZero"/>
        <c:crossBetween val="between"/>
        <c:dispUnits/>
      </c:valAx>
      <c:catAx>
        <c:axId val="54896013"/>
        <c:scaling>
          <c:orientation val="minMax"/>
        </c:scaling>
        <c:axPos val="b"/>
        <c:delete val="1"/>
        <c:majorTickMark val="out"/>
        <c:minorTickMark val="none"/>
        <c:tickLblPos val="nextTo"/>
        <c:crossAx val="24302070"/>
        <c:crosses val="autoZero"/>
        <c:auto val="1"/>
        <c:lblOffset val="100"/>
        <c:noMultiLvlLbl val="0"/>
      </c:catAx>
      <c:valAx>
        <c:axId val="24302070"/>
        <c:scaling>
          <c:orientation val="minMax"/>
        </c:scaling>
        <c:axPos val="l"/>
        <c:delete val="0"/>
        <c:numFmt formatCode="#,##0" sourceLinked="0"/>
        <c:majorTickMark val="out"/>
        <c:minorTickMark val="none"/>
        <c:tickLblPos val="nextTo"/>
        <c:spPr>
          <a:noFill/>
          <a:ln>
            <a:noFill/>
          </a:ln>
        </c:spPr>
        <c:crossAx val="54896013"/>
        <c:crosses val="max"/>
        <c:crossBetween val="between"/>
        <c:dispUnits/>
      </c:valAx>
      <c:spPr>
        <a:noFill/>
        <a:ln>
          <a:noFill/>
        </a:ln>
      </c:spPr>
    </c:plotArea>
    <c:legend>
      <c:legendPos val="b"/>
      <c:layout>
        <c:manualLayout>
          <c:xMode val="edge"/>
          <c:yMode val="edge"/>
          <c:x val="0.18175"/>
          <c:y val="0.73425"/>
          <c:w val="0.63675"/>
          <c:h val="0.08075"/>
        </c:manualLayout>
      </c:layout>
      <c:overlay val="0"/>
      <c:spPr>
        <a:noFill/>
        <a:ln>
          <a:noFill/>
        </a:ln>
      </c:spPr>
      <c:txPr>
        <a:bodyPr vert="horz" rot="0"/>
        <a:lstStyle/>
        <a:p>
          <a:pPr>
            <a:defRPr lang="en-US" cap="none" sz="1200" b="1"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Employment in the EU supported by exports of each EU Member State to non-EU countries, 2022</a:t>
            </a:r>
            <a:r>
              <a:rPr lang="en-US" cap="none" sz="1600" b="0" u="none" baseline="0">
                <a:solidFill>
                  <a:srgbClr val="000000"/>
                </a:solidFill>
                <a:latin typeface="Arial"/>
                <a:ea typeface="Arial"/>
                <a:cs typeface="Arial"/>
              </a:rPr>
              <a:t>
(number of employed people per € million exported by the EU Member State)</a:t>
            </a:r>
          </a:p>
        </c:rich>
      </c:tx>
      <c:layout>
        <c:manualLayout>
          <c:xMode val="edge"/>
          <c:yMode val="edge"/>
          <c:x val="0.00525"/>
          <c:y val="0.009"/>
        </c:manualLayout>
      </c:layout>
      <c:overlay val="0"/>
      <c:spPr>
        <a:noFill/>
        <a:ln>
          <a:noFill/>
        </a:ln>
      </c:spPr>
    </c:title>
    <c:plotArea>
      <c:layout>
        <c:manualLayout>
          <c:xMode val="edge"/>
          <c:yMode val="edge"/>
          <c:x val="0.01475"/>
          <c:y val="0.1775"/>
          <c:w val="0.97075"/>
          <c:h val="0.53475"/>
        </c:manualLayout>
      </c:layout>
      <c:barChart>
        <c:barDir val="col"/>
        <c:grouping val="stacked"/>
        <c:varyColors val="0"/>
        <c:ser>
          <c:idx val="0"/>
          <c:order val="0"/>
          <c:tx>
            <c:strRef>
              <c:f>'F5'!$Q$6</c:f>
              <c:strCache>
                <c:ptCount val="1"/>
                <c:pt idx="0">
                  <c:v>Domestic effect</c:v>
                </c:pt>
              </c:strCache>
            </c:strRef>
          </c:tx>
          <c:spPr>
            <a:solidFill>
              <a:srgbClr val="B656BD">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
            <c:invertIfNegative val="0"/>
            <c:spPr>
              <a:solidFill>
                <a:srgbClr val="B656BD">
                  <a:lumMod val="100000"/>
                </a:srgbClr>
              </a:solidFill>
              <a:ln w="1270" cap="flat" cmpd="sng">
                <a:solidFill>
                  <a:srgbClr val="FFFFFF"/>
                </a:solidFill>
                <a:prstDash val="solid"/>
                <a:round/>
                <a:headEnd type="none" w="med" len="med"/>
                <a:tailEnd type="none" w="med" len="med"/>
              </a:ln>
            </c:spPr>
          </c:dPt>
          <c:dPt>
            <c:idx val="3"/>
            <c:invertIfNegative val="0"/>
            <c:spPr>
              <a:solidFill>
                <a:srgbClr val="B656BD">
                  <a:lumMod val="100000"/>
                </a:srgbClr>
              </a:solidFill>
              <a:ln w="1270" cap="flat" cmpd="sng">
                <a:solidFill>
                  <a:srgbClr val="FFFFFF"/>
                </a:solidFill>
                <a:prstDash val="solid"/>
                <a:round/>
                <a:headEnd type="none" w="med" len="med"/>
                <a:tailEnd type="none" w="med" len="med"/>
              </a:ln>
            </c:spPr>
          </c:dPt>
          <c:dPt>
            <c:idx val="4"/>
            <c:invertIfNegative val="0"/>
            <c:spPr>
              <a:solidFill>
                <a:srgbClr val="B656BD">
                  <a:lumMod val="100000"/>
                </a:srgbClr>
              </a:solidFill>
              <a:ln w="1270" cap="flat" cmpd="sng">
                <a:solidFill>
                  <a:srgbClr val="FFFFFF"/>
                </a:solidFill>
                <a:prstDash val="solid"/>
                <a:round/>
                <a:headEnd type="none" w="med" len="med"/>
                <a:tailEnd type="none" w="med" len="med"/>
              </a:ln>
            </c:spPr>
          </c:dPt>
          <c:dPt>
            <c:idx val="5"/>
            <c:invertIfNegative val="0"/>
            <c:spPr>
              <a:solidFill>
                <a:srgbClr val="B656BD">
                  <a:lumMod val="100000"/>
                </a:srgbClr>
              </a:solidFill>
              <a:ln w="1270" cap="flat" cmpd="sng">
                <a:solidFill>
                  <a:srgbClr val="FFFFFF"/>
                </a:solidFill>
                <a:prstDash val="solid"/>
                <a:round/>
                <a:headEnd type="none" w="med" len="med"/>
                <a:tailEnd type="none" w="med" len="med"/>
              </a:ln>
            </c:spPr>
          </c:dPt>
          <c:dPt>
            <c:idx val="6"/>
            <c:invertIfNegative val="0"/>
            <c:spPr>
              <a:solidFill>
                <a:srgbClr val="B656BD">
                  <a:lumMod val="100000"/>
                </a:srgbClr>
              </a:solidFill>
              <a:ln w="1270" cap="flat" cmpd="sng">
                <a:solidFill>
                  <a:srgbClr val="FFFFFF"/>
                </a:solidFill>
                <a:prstDash val="solid"/>
                <a:round/>
                <a:headEnd type="none" w="med" len="med"/>
                <a:tailEnd type="none" w="med" len="med"/>
              </a:ln>
            </c:spPr>
          </c:dPt>
          <c:dPt>
            <c:idx val="7"/>
            <c:invertIfNegative val="0"/>
            <c:spPr>
              <a:solidFill>
                <a:srgbClr val="B656BD">
                  <a:lumMod val="100000"/>
                </a:srgbClr>
              </a:solidFill>
              <a:ln w="1270" cap="flat" cmpd="sng">
                <a:solidFill>
                  <a:srgbClr val="FFFFFF"/>
                </a:solidFill>
                <a:prstDash val="solid"/>
                <a:round/>
                <a:headEnd type="none" w="med" len="med"/>
                <a:tailEnd type="none" w="med" len="med"/>
              </a:ln>
            </c:spPr>
          </c:dPt>
          <c:dPt>
            <c:idx val="8"/>
            <c:invertIfNegative val="0"/>
            <c:spPr>
              <a:solidFill>
                <a:srgbClr val="B656BD">
                  <a:lumMod val="100000"/>
                </a:srgbClr>
              </a:solidFill>
              <a:ln w="1270" cap="flat" cmpd="sng">
                <a:solidFill>
                  <a:srgbClr val="FFFFFF"/>
                </a:solidFill>
                <a:prstDash val="solid"/>
                <a:round/>
                <a:headEnd type="none" w="med" len="med"/>
                <a:tailEnd type="none" w="med" len="med"/>
              </a:ln>
            </c:spPr>
          </c:dPt>
          <c:dPt>
            <c:idx val="9"/>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0"/>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1"/>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2"/>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3"/>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4"/>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5"/>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6"/>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7"/>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8"/>
            <c:invertIfNegative val="0"/>
            <c:spPr>
              <a:solidFill>
                <a:srgbClr val="B656BD">
                  <a:lumMod val="100000"/>
                </a:srgbClr>
              </a:solidFill>
              <a:ln w="1270" cap="flat" cmpd="sng">
                <a:solidFill>
                  <a:srgbClr val="FFFFFF"/>
                </a:solidFill>
                <a:prstDash val="solid"/>
                <a:round/>
                <a:headEnd type="none" w="med" len="med"/>
                <a:tailEnd type="none" w="med" len="med"/>
              </a:ln>
            </c:spPr>
          </c:dPt>
          <c:dPt>
            <c:idx val="19"/>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0"/>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1"/>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2"/>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3"/>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4"/>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5"/>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6"/>
            <c:invertIfNegative val="0"/>
            <c:spPr>
              <a:solidFill>
                <a:srgbClr val="B656BD">
                  <a:lumMod val="100000"/>
                </a:srgbClr>
              </a:solidFill>
              <a:ln w="1270" cap="flat" cmpd="sng">
                <a:solidFill>
                  <a:srgbClr val="FFFFFF"/>
                </a:solidFill>
                <a:prstDash val="solid"/>
                <a:round/>
                <a:headEnd type="none" w="med" len="med"/>
                <a:tailEnd type="none" w="med" len="med"/>
              </a:ln>
            </c:spPr>
          </c:dPt>
          <c:dPt>
            <c:idx val="27"/>
            <c:invertIfNegative val="0"/>
            <c:spPr>
              <a:solidFill>
                <a:srgbClr val="B656BD">
                  <a:lumMod val="100000"/>
                </a:srgbClr>
              </a:solidFill>
              <a:ln w="1270" cap="flat" cmpd="sng">
                <a:solidFill>
                  <a:srgbClr val="FFFFFF"/>
                </a:solidFill>
                <a:prstDash val="solid"/>
                <a:round/>
                <a:headEnd type="none" w="med" len="med"/>
                <a:tailEnd type="none" w="med" len="med"/>
              </a:ln>
            </c:spPr>
          </c:dPt>
          <c:dLbls>
            <c:numFmt formatCode="General" sourceLinked="1"/>
            <c:showLegendKey val="0"/>
            <c:showVal val="0"/>
            <c:showBubbleSize val="0"/>
            <c:showCatName val="0"/>
            <c:showSerName val="0"/>
            <c:showPercent val="0"/>
          </c:dLbls>
          <c:cat>
            <c:strRef>
              <c:f>'F5'!$P$7:$P$34</c:f>
              <c:strCache/>
            </c:strRef>
          </c:cat>
          <c:val>
            <c:numRef>
              <c:f>'F5'!$Q$7:$Q$34</c:f>
              <c:numCache/>
            </c:numRef>
          </c:val>
        </c:ser>
        <c:ser>
          <c:idx val="1"/>
          <c:order val="1"/>
          <c:tx>
            <c:strRef>
              <c:f>'F5'!$R$6</c:f>
              <c:strCache>
                <c:ptCount val="1"/>
                <c:pt idx="0">
                  <c:v>Spillover effect</c:v>
                </c:pt>
              </c:strCache>
            </c:strRef>
          </c:tx>
          <c:spPr>
            <a:solidFill>
              <a:srgbClr val="2644A7">
                <a:lumMod val="100000"/>
              </a:srgbClr>
            </a:solidFill>
            <a:ln w="1270" cap="flat" cmpd="sng">
              <a:solidFill>
                <a:srgbClr val="FFFFFF"/>
              </a:solidFill>
              <a:prstDash val="solid"/>
              <a:round/>
              <a:headEnd type="none" w="med" len="med"/>
              <a:tailEnd type="none" w="med" len="me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'F5'!$P$7:$P$34</c:f>
              <c:strCache/>
            </c:strRef>
          </c:cat>
          <c:val>
            <c:numRef>
              <c:f>'F5'!$R$7:$R$34</c:f>
              <c:numCache/>
            </c:numRef>
          </c:val>
        </c:ser>
        <c:overlap val="100"/>
        <c:gapWidth val="75"/>
        <c:axId val="17392039"/>
        <c:axId val="22310624"/>
      </c:barChart>
      <c:catAx>
        <c:axId val="17392039"/>
        <c:scaling>
          <c:orientation val="minMax"/>
        </c:scaling>
        <c:axPos val="b"/>
        <c:delete val="0"/>
        <c:numFmt formatCode="General" sourceLinked="0"/>
        <c:majorTickMark val="out"/>
        <c:minorTickMark val="none"/>
        <c:tickLblPos val="low"/>
        <c:spPr>
          <a:ln>
            <a:solidFill>
              <a:srgbClr val="000000"/>
            </a:solidFill>
            <a:prstDash val="solid"/>
          </a:ln>
        </c:spPr>
        <c:txPr>
          <a:bodyPr vert="horz" rot="-3600000"/>
          <a:lstStyle/>
          <a:p>
            <a:pPr>
              <a:defRPr lang="en-US" cap="none" sz="1200" u="none" baseline="0">
                <a:solidFill>
                  <a:srgbClr val="000000"/>
                </a:solidFill>
                <a:latin typeface="Arial"/>
                <a:ea typeface="Arial"/>
                <a:cs typeface="Arial"/>
              </a:defRPr>
            </a:pPr>
          </a:p>
        </c:txPr>
        <c:crossAx val="22310624"/>
        <c:crosses val="autoZero"/>
        <c:auto val="1"/>
        <c:lblOffset val="100"/>
        <c:noMultiLvlLbl val="0"/>
      </c:catAx>
      <c:valAx>
        <c:axId val="22310624"/>
        <c:scaling>
          <c:orientation val="minMax"/>
          <c:max val="35"/>
        </c:scaling>
        <c:axPos val="l"/>
        <c:majorGridlines>
          <c:spPr>
            <a:ln w="3175">
              <a:solidFill>
                <a:srgbClr val="C0C0C0"/>
              </a:solidFill>
              <a:prstDash val="sysDash"/>
            </a:ln>
          </c:spPr>
        </c:majorGridlines>
        <c:delete val="0"/>
        <c:numFmt formatCode="#,##0" sourceLinked="0"/>
        <c:majorTickMark val="none"/>
        <c:minorTickMark val="none"/>
        <c:tickLblPos val="nextTo"/>
        <c:spPr>
          <a:ln w="9525">
            <a:noFill/>
          </a:ln>
        </c:spPr>
        <c:crossAx val="17392039"/>
        <c:crosses val="autoZero"/>
        <c:crossBetween val="between"/>
        <c:dispUnits/>
      </c:valAx>
    </c:plotArea>
    <c:legend>
      <c:legendPos val="b"/>
      <c:layout>
        <c:manualLayout>
          <c:xMode val="edge"/>
          <c:yMode val="edge"/>
          <c:x val="0.34025"/>
          <c:y val="0.73675"/>
          <c:w val="0.31925"/>
          <c:h val="0.043"/>
        </c:manualLayout>
      </c:layout>
      <c:overlay val="0"/>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0.95375</cdr:y>
    </cdr:from>
    <cdr:to>
      <cdr:x>0</cdr:x>
      <cdr:y>0</cdr:y>
    </cdr:to>
    <cdr:sp macro="" textlink="">
      <cdr:nvSpPr>
        <cdr:cNvPr id="3" name="FootonotesShape"/>
        <cdr:cNvSpPr txBox="1"/>
      </cdr:nvSpPr>
      <cdr:spPr>
        <a:xfrm>
          <a:off x="0" y="5572125"/>
          <a:ext cx="0" cy="0"/>
        </a:xfrm>
        <a:prstGeom prst="rect">
          <a:avLst/>
        </a:prstGeom>
        <a:ln>
          <a:noFill/>
        </a:ln>
      </cdr:spPr>
      <cdr:txBody>
        <a:bodyPr vertOverflow="clip" vert="horz" wrap="square" rtlCol="0">
          <a:spAutoFit/>
        </a:bodyPr>
        <a:lstStyle/>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naio_10_favx, naio_10_faex)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21</xdr:col>
      <xdr:colOff>19050</xdr:colOff>
      <xdr:row>4</xdr:row>
      <xdr:rowOff>247650</xdr:rowOff>
    </xdr:from>
    <xdr:to>
      <xdr:col>41</xdr:col>
      <xdr:colOff>19050</xdr:colOff>
      <xdr:row>37</xdr:row>
      <xdr:rowOff>190500</xdr:rowOff>
    </xdr:to>
    <xdr:graphicFrame macro="">
      <xdr:nvGraphicFramePr>
        <xdr:cNvPr id="2" name="Chart 1" descr="Vertical bar chart presenting the employment in the EU supported by exports of each EU Member State for the year 2022. The bar of each EU Member State is broken down by domestic (lower part) and spillover (upper part) effects. The EU Member States are ranked by decreasing order on the employment supported in the EU by their exports. As an example, each million euro exported by Bulgaria to non-EU countries supported 31 employed people in the EU. Out of these 31, 29 were located in Bulgaria (domestic effect) while 2 were located in other EU Member States (spillover effect)."/>
        <xdr:cNvGraphicFramePr/>
      </xdr:nvGraphicFramePr>
      <xdr:xfrm>
        <a:off x="19288125" y="952500"/>
        <a:ext cx="10668000" cy="56102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4</xdr:row>
      <xdr:rowOff>47625</xdr:rowOff>
    </xdr:from>
    <xdr:to>
      <xdr:col>25</xdr:col>
      <xdr:colOff>485775</xdr:colOff>
      <xdr:row>40</xdr:row>
      <xdr:rowOff>66675</xdr:rowOff>
    </xdr:to>
    <xdr:graphicFrame macro="">
      <xdr:nvGraphicFramePr>
        <xdr:cNvPr id="3" name="Chart 2" descr="Line chart showing the evolution from 2010 to 2022, for the EU as a whole, of the share of value added generated by EU exports to the total value added and of the share of employment supported by EU exports to the total employment."/>
        <xdr:cNvGraphicFramePr/>
      </xdr:nvGraphicFramePr>
      <xdr:xfrm>
        <a:off x="7658100" y="752475"/>
        <a:ext cx="9525000" cy="58483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0.89</cdr:y>
    </cdr:from>
    <cdr:to>
      <cdr:x>0</cdr:x>
      <cdr:y>0</cdr:y>
    </cdr:to>
    <cdr:sp macro="" textlink="">
      <cdr:nvSpPr>
        <cdr:cNvPr id="3" name="FootonotesShape"/>
        <cdr:cNvSpPr txBox="1"/>
      </cdr:nvSpPr>
      <cdr:spPr>
        <a:xfrm>
          <a:off x="0" y="536257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Countries are sorted by decreasing order on the share of value added generated in the country by exports of all EU Member States.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naio_10_favx, naio_10_faex)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171450</xdr:colOff>
      <xdr:row>4</xdr:row>
      <xdr:rowOff>38100</xdr:rowOff>
    </xdr:from>
    <xdr:to>
      <xdr:col>27</xdr:col>
      <xdr:colOff>95250</xdr:colOff>
      <xdr:row>38</xdr:row>
      <xdr:rowOff>47625</xdr:rowOff>
    </xdr:to>
    <xdr:graphicFrame macro="">
      <xdr:nvGraphicFramePr>
        <xdr:cNvPr id="2" name="Chart 1" descr="Chart showing, for each EU Member State, the share of value added generated by EU exports to the total value added and of the share of employment supported by EU exports to the total employment, for the year 2022. The EU Member States are sorted by decreasing order on the share of value added generated by EU exports."/>
        <xdr:cNvGraphicFramePr/>
      </xdr:nvGraphicFramePr>
      <xdr:xfrm>
        <a:off x="11039475" y="762000"/>
        <a:ext cx="9525000" cy="6029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0.82625</cdr:y>
    </cdr:from>
    <cdr:to>
      <cdr:x>0</cdr:x>
      <cdr:y>0</cdr:y>
    </cdr:to>
    <cdr:sp macro="" textlink="">
      <cdr:nvSpPr>
        <cdr:cNvPr id="7" name="FootonotesShape"/>
        <cdr:cNvSpPr txBox="1"/>
      </cdr:nvSpPr>
      <cdr:spPr>
        <a:xfrm>
          <a:off x="0" y="4962525"/>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Countries are ranked by increasing difference between the two bars (purple bar minus blue bar).</a:t>
          </a:r>
        </a:p>
        <a:p>
          <a:r>
            <a:rPr lang="en-US" sz="1200">
              <a:latin typeface="Arial" panose="020B0604020202020204" pitchFamily="34" charset="0"/>
            </a:rPr>
            <a:t>Reading tip: In 2022, €247.3 billion of value added was generated in Ireland due to the exports of all EU Member States to non-EU countries. On the other hand, €284.7 billion of value added was generated in the EU due to the exports of Ireland to non-EU countries.</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naio_10_favx)</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323850</xdr:colOff>
      <xdr:row>4</xdr:row>
      <xdr:rowOff>95250</xdr:rowOff>
    </xdr:from>
    <xdr:to>
      <xdr:col>38</xdr:col>
      <xdr:colOff>247650</xdr:colOff>
      <xdr:row>37</xdr:row>
      <xdr:rowOff>104775</xdr:rowOff>
    </xdr:to>
    <xdr:graphicFrame macro="">
      <xdr:nvGraphicFramePr>
        <xdr:cNvPr id="3" name="Chart 2" descr="Vertical bar chart showing the value added generated by exports to non-EU countries in 2022 by million euro. Each EU Member State has two bars representing the value added generated in each EU Member State by exports of all EU Member States to non-EU countries and the value added generated in the EU by exports of each Member State to non-EU countries. The EU Member States are ranked by increasing order on the difference between the two bars. As an example, €247.3 billion of value added was generated in Ireland due to the exports of all EU Member States to non-EU countries and, €284.7 billion of value added was generated in the EU due to the exports of Ireland to non-EU countries."/>
        <xdr:cNvGraphicFramePr/>
      </xdr:nvGraphicFramePr>
      <xdr:xfrm>
        <a:off x="25822275" y="800100"/>
        <a:ext cx="9525000" cy="60102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0.856</cdr:y>
    </cdr:from>
    <cdr:to>
      <cdr:x>0</cdr:x>
      <cdr:y>0</cdr:y>
    </cdr:to>
    <cdr:sp macro="" textlink="">
      <cdr:nvSpPr>
        <cdr:cNvPr id="3" name="FootonotesShape"/>
        <cdr:cNvSpPr txBox="1"/>
      </cdr:nvSpPr>
      <cdr:spPr>
        <a:xfrm>
          <a:off x="0" y="499110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Countries are sorted by decreasing order on the share of value added generated in the EU by their exports.</a:t>
          </a:r>
        </a:p>
        <a:p>
          <a:r>
            <a:rPr lang="en-US" sz="1200">
              <a:latin typeface="Arial" panose="020B0604020202020204" pitchFamily="34" charset="0"/>
            </a:rPr>
            <a:t>Reading tip: In 2022, each million euro exported by Romania to non-EU countries generated 840 thousands of value added and supported 25 employed people in the EU.</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naio_10_favx, naio_10_faex)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457200</xdr:colOff>
      <xdr:row>4</xdr:row>
      <xdr:rowOff>66675</xdr:rowOff>
    </xdr:from>
    <xdr:to>
      <xdr:col>27</xdr:col>
      <xdr:colOff>381000</xdr:colOff>
      <xdr:row>37</xdr:row>
      <xdr:rowOff>47625</xdr:rowOff>
    </xdr:to>
    <xdr:graphicFrame macro="">
      <xdr:nvGraphicFramePr>
        <xdr:cNvPr id="2" name="Chart 1" descr="Vertical bar chart presenting the value added generated in the EU and the employment supported in the EU by exports of each EU Member State for the year 2022. Value added is shown as bars in thousands euros and employment as dots in number of employed people. The EU Member States are ranked by decreasing order on the value added generated in the EU by exports of each EU Member State. As an example, each million euro exported by Romania to non-EU countries generated 840 thousands of value added and supported 25 employed people in the EU."/>
        <xdr:cNvGraphicFramePr/>
      </xdr:nvGraphicFramePr>
      <xdr:xfrm>
        <a:off x="11496675" y="790575"/>
        <a:ext cx="9525000" cy="58388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0.82175</cdr:y>
    </cdr:from>
    <cdr:to>
      <cdr:x>0</cdr:x>
      <cdr:y>0</cdr:y>
    </cdr:to>
    <cdr:sp macro="" textlink="">
      <cdr:nvSpPr>
        <cdr:cNvPr id="3" name="FootonotesShape"/>
        <cdr:cNvSpPr txBox="1"/>
      </cdr:nvSpPr>
      <cdr:spPr>
        <a:xfrm>
          <a:off x="0" y="4610100"/>
          <a:ext cx="0" cy="0"/>
        </a:xfrm>
        <a:prstGeom prst="rect">
          <a:avLst/>
        </a:prstGeom>
        <a:ln>
          <a:noFill/>
        </a:ln>
      </cdr:spPr>
      <cdr:txBody>
        <a:bodyPr vertOverflow="clip" vert="horz" wrap="square" rtlCol="0">
          <a:spAutoFit/>
        </a:bodyPr>
        <a:lstStyle/>
        <a:p>
          <a:r>
            <a:rPr lang="en-US" sz="1200">
              <a:latin typeface="Arial" panose="020B0604020202020204" pitchFamily="34" charset="0"/>
            </a:rPr>
            <a:t>Note: Countries are ranked by decreasing order of employment supported by their exports.</a:t>
          </a:r>
        </a:p>
        <a:p>
          <a:r>
            <a:rPr lang="en-US" sz="1200">
              <a:latin typeface="Arial" panose="020B0604020202020204" pitchFamily="34" charset="0"/>
            </a:rPr>
            <a:t>Reading tip: In 2022, 629 thousands employed people in the EU supported Bulgaria's exports to non-EU countries. Each million euro exported by Bulgaria to non-EU countries supported 31 employed people in the EU. Out of these 31, 29 were located in Bulgaria (domestic effect) while 2 were located in other EU Member States (spillover effect).</a:t>
          </a:r>
        </a:p>
        <a:p>
          <a:pPr>
            <a:spcBef>
              <a:spcPts val="300"/>
            </a:spcBef>
          </a:pPr>
          <a:r>
            <a:rPr lang="en-US" sz="1200" i="1">
              <a:latin typeface="Arial" panose="020B0604020202020204" pitchFamily="34" charset="0"/>
            </a:rPr>
            <a:t>Source:</a:t>
          </a:r>
          <a:r>
            <a:rPr lang="en-US" sz="1200">
              <a:latin typeface="Arial" panose="020B0604020202020204" pitchFamily="34" charset="0"/>
            </a:rPr>
            <a:t> Eurostat (online data codes: naio_10_faex)</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Palette B">
      <a:dk1>
        <a:sysClr val="windowText" lastClr="000000"/>
      </a:dk1>
      <a:lt1>
        <a:sysClr val="window" lastClr="FFFFFF"/>
      </a:lt1>
      <a:dk2>
        <a:srgbClr val="1F497D"/>
      </a:dk2>
      <a:lt2>
        <a:srgbClr val="EEECE1"/>
      </a:lt2>
      <a:accent1>
        <a:srgbClr val="B656BD"/>
      </a:accent1>
      <a:accent2>
        <a:srgbClr val="2644A7"/>
      </a:accent2>
      <a:accent3>
        <a:srgbClr val="B09120"/>
      </a:accent3>
      <a:accent4>
        <a:srgbClr val="672DC4"/>
      </a:accent4>
      <a:accent5>
        <a:srgbClr val="388AE2"/>
      </a:accent5>
      <a:accent6>
        <a:srgbClr val="AF155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32FA3-4970-4F80-80FE-7C5C888E1B0D}">
  <sheetPr>
    <pageSetUpPr fitToPage="1"/>
  </sheetPr>
  <dimension ref="B2:Q37"/>
  <sheetViews>
    <sheetView showGridLines="0" zoomScale="90" zoomScaleNormal="90" workbookViewId="0" topLeftCell="F29">
      <selection activeCell="A38" sqref="A38:XFD38"/>
    </sheetView>
  </sheetViews>
  <sheetFormatPr defaultColWidth="9.33203125" defaultRowHeight="11.25"/>
  <cols>
    <col min="1" max="1" width="13.33203125" style="2" customWidth="1"/>
    <col min="2" max="3" width="17.16015625" style="2" customWidth="1"/>
    <col min="4" max="4" width="19.83203125" style="2" customWidth="1"/>
    <col min="5" max="5" width="25" style="2" customWidth="1"/>
    <col min="6" max="6" width="17.33203125" style="2" customWidth="1"/>
    <col min="7" max="7" width="21.33203125" style="2" customWidth="1"/>
    <col min="8" max="8" width="24.83203125" style="2" customWidth="1"/>
    <col min="9" max="9" width="27.66015625" style="2" customWidth="1"/>
    <col min="10" max="10" width="25.83203125" style="2" customWidth="1"/>
    <col min="11" max="11" width="15.33203125" style="2" customWidth="1"/>
    <col min="12" max="12" width="19.66015625" style="2" customWidth="1"/>
    <col min="13" max="13" width="18.83203125" style="2" customWidth="1"/>
    <col min="14" max="16384" width="9.33203125" style="2" customWidth="1"/>
  </cols>
  <sheetData>
    <row r="2" ht="15.5">
      <c r="B2" s="1" t="s">
        <v>47</v>
      </c>
    </row>
    <row r="4" spans="2:13" ht="13">
      <c r="B4" s="188"/>
      <c r="C4" s="191" t="s">
        <v>34</v>
      </c>
      <c r="D4" s="187"/>
      <c r="E4" s="192"/>
      <c r="F4" s="191" t="s">
        <v>31</v>
      </c>
      <c r="G4" s="187"/>
      <c r="H4" s="192"/>
      <c r="I4" s="87" t="s">
        <v>34</v>
      </c>
      <c r="J4" s="88" t="s">
        <v>31</v>
      </c>
      <c r="K4" s="187" t="s">
        <v>30</v>
      </c>
      <c r="L4" s="187"/>
      <c r="M4" s="187"/>
    </row>
    <row r="5" spans="2:13" ht="39" customHeight="1">
      <c r="B5" s="189"/>
      <c r="C5" s="89" t="s">
        <v>32</v>
      </c>
      <c r="D5" s="193" t="s">
        <v>38</v>
      </c>
      <c r="E5" s="194"/>
      <c r="F5" s="89" t="s">
        <v>32</v>
      </c>
      <c r="G5" s="193" t="s">
        <v>66</v>
      </c>
      <c r="H5" s="194"/>
      <c r="I5" s="90" t="s">
        <v>37</v>
      </c>
      <c r="J5" s="91" t="s">
        <v>62</v>
      </c>
      <c r="K5" s="92" t="s">
        <v>32</v>
      </c>
      <c r="L5" s="93" t="s">
        <v>44</v>
      </c>
      <c r="M5" s="93" t="s">
        <v>45</v>
      </c>
    </row>
    <row r="6" spans="2:17" ht="16" customHeight="1">
      <c r="B6" s="190"/>
      <c r="C6" s="94" t="s">
        <v>33</v>
      </c>
      <c r="D6" s="95" t="s">
        <v>33</v>
      </c>
      <c r="E6" s="96" t="s">
        <v>29</v>
      </c>
      <c r="F6" s="94" t="s">
        <v>28</v>
      </c>
      <c r="G6" s="97" t="s">
        <v>28</v>
      </c>
      <c r="H6" s="96" t="s">
        <v>29</v>
      </c>
      <c r="I6" s="95" t="s">
        <v>33</v>
      </c>
      <c r="J6" s="98" t="s">
        <v>28</v>
      </c>
      <c r="K6" s="95" t="s">
        <v>33</v>
      </c>
      <c r="L6" s="95" t="s">
        <v>46</v>
      </c>
      <c r="M6" s="97" t="s">
        <v>43</v>
      </c>
      <c r="Q6" s="59"/>
    </row>
    <row r="7" spans="2:13" ht="13">
      <c r="B7" s="25" t="s">
        <v>0</v>
      </c>
      <c r="C7" s="99">
        <f>SUM(C8:C34)</f>
        <v>14303898</v>
      </c>
      <c r="D7" s="100">
        <f>SUM(D8:D34)</f>
        <v>2525694.1709997836</v>
      </c>
      <c r="E7" s="101">
        <f>+D7/C7*100</f>
        <v>17.657383819430088</v>
      </c>
      <c r="F7" s="102">
        <f>SUM(F8:F34)</f>
        <v>214430.82900000006</v>
      </c>
      <c r="G7" s="100">
        <f>SUM(G8:G34)</f>
        <v>31138.70800000347</v>
      </c>
      <c r="H7" s="101">
        <f aca="true" t="shared" si="0" ref="H7:H34">+G7/F7*100</f>
        <v>14.52156303513776</v>
      </c>
      <c r="I7" s="100">
        <f>SUM(I8:I34)</f>
        <v>2525694.170999999</v>
      </c>
      <c r="J7" s="103">
        <f>SUM(J8:J34)</f>
        <v>31138.70800000698</v>
      </c>
      <c r="K7" s="104">
        <f>SUM(K8:K34)</f>
        <v>3291091</v>
      </c>
      <c r="L7" s="105">
        <f>+I7*1000/K7</f>
        <v>767.4337084571648</v>
      </c>
      <c r="M7" s="106">
        <f>+J7*1000/K7</f>
        <v>9.461515345521281</v>
      </c>
    </row>
    <row r="8" spans="2:13" ht="13">
      <c r="B8" s="77" t="s">
        <v>1</v>
      </c>
      <c r="C8" s="107">
        <v>497016</v>
      </c>
      <c r="D8" s="108">
        <v>94632.5919999926</v>
      </c>
      <c r="E8" s="109">
        <f aca="true" t="shared" si="1" ref="E8:E34">+D8/C8*100</f>
        <v>19.04015001528977</v>
      </c>
      <c r="F8" s="78">
        <v>5096.1</v>
      </c>
      <c r="G8" s="110">
        <v>798.7439999998692</v>
      </c>
      <c r="H8" s="109">
        <f t="shared" si="0"/>
        <v>15.673632778004142</v>
      </c>
      <c r="I8" s="108">
        <v>95608.7879999955</v>
      </c>
      <c r="J8" s="111">
        <v>903.8169999995715</v>
      </c>
      <c r="K8" s="110">
        <v>126558</v>
      </c>
      <c r="L8" s="112">
        <f aca="true" t="shared" si="2" ref="L8:L34">+I8*1000/K8</f>
        <v>755.4543213387973</v>
      </c>
      <c r="M8" s="113">
        <f aca="true" t="shared" si="3" ref="M8:M34">+J8*1000/K8</f>
        <v>7.141524044308313</v>
      </c>
    </row>
    <row r="9" spans="2:13" ht="13">
      <c r="B9" s="79" t="s">
        <v>2</v>
      </c>
      <c r="C9" s="114">
        <v>76267</v>
      </c>
      <c r="D9" s="115">
        <v>16470.92000000604</v>
      </c>
      <c r="E9" s="116">
        <f t="shared" si="1"/>
        <v>21.5963916241704</v>
      </c>
      <c r="F9" s="80">
        <v>3446.685</v>
      </c>
      <c r="G9" s="117">
        <v>740.0809999997742</v>
      </c>
      <c r="H9" s="116">
        <f t="shared" si="0"/>
        <v>21.47225522494148</v>
      </c>
      <c r="I9" s="115">
        <v>15191.09400000731</v>
      </c>
      <c r="J9" s="118">
        <v>629.3099999997975</v>
      </c>
      <c r="K9" s="117">
        <v>20176</v>
      </c>
      <c r="L9" s="119">
        <f t="shared" si="2"/>
        <v>752.9289254563496</v>
      </c>
      <c r="M9" s="120">
        <f t="shared" si="3"/>
        <v>31.19101903250384</v>
      </c>
    </row>
    <row r="10" spans="2:13" ht="13">
      <c r="B10" s="79" t="s">
        <v>3</v>
      </c>
      <c r="C10" s="114">
        <v>250549</v>
      </c>
      <c r="D10" s="115">
        <v>37685.760999988415</v>
      </c>
      <c r="E10" s="116">
        <f t="shared" si="1"/>
        <v>15.04127376281223</v>
      </c>
      <c r="F10" s="80">
        <v>5437.659</v>
      </c>
      <c r="G10" s="117">
        <v>820.0739999997842</v>
      </c>
      <c r="H10" s="116">
        <f t="shared" si="0"/>
        <v>15.081379689307187</v>
      </c>
      <c r="I10" s="115">
        <v>36622.21099997727</v>
      </c>
      <c r="J10" s="118">
        <v>721.7909999997555</v>
      </c>
      <c r="K10" s="117">
        <v>49623</v>
      </c>
      <c r="L10" s="119">
        <f t="shared" si="2"/>
        <v>738.0088063998</v>
      </c>
      <c r="M10" s="120">
        <f t="shared" si="3"/>
        <v>14.5454930173459</v>
      </c>
    </row>
    <row r="11" spans="2:13" ht="13">
      <c r="B11" s="79" t="s">
        <v>4</v>
      </c>
      <c r="C11" s="114">
        <v>335304</v>
      </c>
      <c r="D11" s="115">
        <v>82076.54299999484</v>
      </c>
      <c r="E11" s="116">
        <f t="shared" si="1"/>
        <v>24.478247500773875</v>
      </c>
      <c r="F11" s="80">
        <v>3168</v>
      </c>
      <c r="G11" s="117">
        <v>499.7629999999083</v>
      </c>
      <c r="H11" s="116">
        <f t="shared" si="0"/>
        <v>15.775347222219327</v>
      </c>
      <c r="I11" s="115">
        <v>86059.20199999958</v>
      </c>
      <c r="J11" s="118">
        <v>629.543999999762</v>
      </c>
      <c r="K11" s="117">
        <v>126256</v>
      </c>
      <c r="L11" s="119">
        <f t="shared" si="2"/>
        <v>681.6246515017075</v>
      </c>
      <c r="M11" s="120">
        <f t="shared" si="3"/>
        <v>4.9862501584064285</v>
      </c>
    </row>
    <row r="12" spans="2:13" ht="13">
      <c r="B12" s="79" t="s">
        <v>27</v>
      </c>
      <c r="C12" s="114">
        <v>3509628</v>
      </c>
      <c r="D12" s="115">
        <v>624475.7500000814</v>
      </c>
      <c r="E12" s="116">
        <f t="shared" si="1"/>
        <v>17.79321768575135</v>
      </c>
      <c r="F12" s="80">
        <v>45596</v>
      </c>
      <c r="G12" s="117">
        <v>6804.624000002339</v>
      </c>
      <c r="H12" s="116">
        <f t="shared" si="0"/>
        <v>14.92373015177283</v>
      </c>
      <c r="I12" s="115">
        <v>591755.2760002925</v>
      </c>
      <c r="J12" s="118">
        <v>6654.204000003793</v>
      </c>
      <c r="K12" s="117">
        <v>723412</v>
      </c>
      <c r="L12" s="119">
        <f t="shared" si="2"/>
        <v>818.0058887608894</v>
      </c>
      <c r="M12" s="120">
        <f t="shared" si="3"/>
        <v>9.198359994033543</v>
      </c>
    </row>
    <row r="13" spans="2:13" ht="13">
      <c r="B13" s="79" t="s">
        <v>5</v>
      </c>
      <c r="C13" s="114">
        <v>31798</v>
      </c>
      <c r="D13" s="115">
        <v>6579.366000001974</v>
      </c>
      <c r="E13" s="116">
        <f t="shared" si="1"/>
        <v>20.69113151771172</v>
      </c>
      <c r="F13" s="80">
        <v>666.18</v>
      </c>
      <c r="G13" s="117">
        <v>114.62500000000828</v>
      </c>
      <c r="H13" s="116">
        <f t="shared" si="0"/>
        <v>17.206310606744168</v>
      </c>
      <c r="I13" s="115">
        <v>6545.521000003606</v>
      </c>
      <c r="J13" s="118">
        <v>107.23900000001595</v>
      </c>
      <c r="K13" s="117">
        <v>8623</v>
      </c>
      <c r="L13" s="119">
        <f t="shared" si="2"/>
        <v>759.0770033635168</v>
      </c>
      <c r="M13" s="120">
        <f t="shared" si="3"/>
        <v>12.4363910472012</v>
      </c>
    </row>
    <row r="14" spans="2:13" ht="13">
      <c r="B14" s="79" t="s">
        <v>6</v>
      </c>
      <c r="C14" s="114">
        <v>479711</v>
      </c>
      <c r="D14" s="115">
        <v>247312.6119999392</v>
      </c>
      <c r="E14" s="116">
        <f t="shared" si="1"/>
        <v>51.55450093909442</v>
      </c>
      <c r="F14" s="80">
        <v>2546.848</v>
      </c>
      <c r="G14" s="117">
        <v>751.5029999998793</v>
      </c>
      <c r="H14" s="116">
        <f t="shared" si="0"/>
        <v>29.507179069967243</v>
      </c>
      <c r="I14" s="115">
        <v>284675.4689999007</v>
      </c>
      <c r="J14" s="118">
        <v>1371.1399999997022</v>
      </c>
      <c r="K14" s="117">
        <v>393406</v>
      </c>
      <c r="L14" s="119">
        <f t="shared" si="2"/>
        <v>723.6175071043673</v>
      </c>
      <c r="M14" s="120">
        <f t="shared" si="3"/>
        <v>3.4853052571635974</v>
      </c>
    </row>
    <row r="15" spans="2:13" ht="13">
      <c r="B15" s="79" t="s">
        <v>7</v>
      </c>
      <c r="C15" s="114">
        <v>181706</v>
      </c>
      <c r="D15" s="115">
        <v>26773.38700000763</v>
      </c>
      <c r="E15" s="116">
        <f t="shared" si="1"/>
        <v>14.734454008127212</v>
      </c>
      <c r="F15" s="80">
        <v>4805.153</v>
      </c>
      <c r="G15" s="117">
        <v>590.2909999999009</v>
      </c>
      <c r="H15" s="116">
        <f t="shared" si="0"/>
        <v>12.2845411998307</v>
      </c>
      <c r="I15" s="115">
        <v>26424.512000007944</v>
      </c>
      <c r="J15" s="118">
        <v>546.9119999998978</v>
      </c>
      <c r="K15" s="117">
        <v>47101</v>
      </c>
      <c r="L15" s="119">
        <f t="shared" si="2"/>
        <v>561.0180675571207</v>
      </c>
      <c r="M15" s="120">
        <f t="shared" si="3"/>
        <v>11.611473217126978</v>
      </c>
    </row>
    <row r="16" spans="2:13" ht="13">
      <c r="B16" s="79" t="s">
        <v>8</v>
      </c>
      <c r="C16" s="114">
        <v>1225632</v>
      </c>
      <c r="D16" s="115">
        <v>171442.81099995167</v>
      </c>
      <c r="E16" s="116">
        <f t="shared" si="1"/>
        <v>13.988114784858071</v>
      </c>
      <c r="F16" s="80">
        <v>20461.6</v>
      </c>
      <c r="G16" s="117">
        <v>2771.2160000004374</v>
      </c>
      <c r="H16" s="116">
        <f t="shared" si="0"/>
        <v>13.543496109788276</v>
      </c>
      <c r="I16" s="115">
        <v>161322.15899992792</v>
      </c>
      <c r="J16" s="118">
        <v>2533.9820000016944</v>
      </c>
      <c r="K16" s="117">
        <v>206189</v>
      </c>
      <c r="L16" s="119">
        <f t="shared" si="2"/>
        <v>782.3994441989046</v>
      </c>
      <c r="M16" s="120">
        <f t="shared" si="3"/>
        <v>12.28960807803372</v>
      </c>
    </row>
    <row r="17" spans="2:13" ht="13">
      <c r="B17" s="79" t="s">
        <v>9</v>
      </c>
      <c r="C17" s="114">
        <v>2361180</v>
      </c>
      <c r="D17" s="115">
        <v>323315.6489999431</v>
      </c>
      <c r="E17" s="116">
        <f t="shared" si="1"/>
        <v>13.692969151015303</v>
      </c>
      <c r="F17" s="80">
        <v>30068</v>
      </c>
      <c r="G17" s="117">
        <v>3728.562000000786</v>
      </c>
      <c r="H17" s="116">
        <f t="shared" si="0"/>
        <v>12.400432353335061</v>
      </c>
      <c r="I17" s="115">
        <v>317643.42199993186</v>
      </c>
      <c r="J17" s="118">
        <v>3716.552000001641</v>
      </c>
      <c r="K17" s="117">
        <v>396910</v>
      </c>
      <c r="L17" s="119">
        <f t="shared" si="2"/>
        <v>800.2908014409611</v>
      </c>
      <c r="M17" s="120">
        <f t="shared" si="3"/>
        <v>9.363714696030941</v>
      </c>
    </row>
    <row r="18" spans="2:13" ht="13">
      <c r="B18" s="79" t="s">
        <v>10</v>
      </c>
      <c r="C18" s="114">
        <v>57034</v>
      </c>
      <c r="D18" s="115">
        <v>5128.289000001846</v>
      </c>
      <c r="E18" s="116">
        <f t="shared" si="1"/>
        <v>8.991634814324518</v>
      </c>
      <c r="F18" s="80">
        <v>1735.043</v>
      </c>
      <c r="G18" s="117">
        <v>156.07500000001366</v>
      </c>
      <c r="H18" s="116">
        <f t="shared" si="0"/>
        <v>8.995454291335355</v>
      </c>
      <c r="I18" s="115">
        <v>4495.652000002663</v>
      </c>
      <c r="J18" s="118">
        <v>125.87700000001018</v>
      </c>
      <c r="K18" s="117">
        <v>5476</v>
      </c>
      <c r="L18" s="119">
        <f t="shared" si="2"/>
        <v>820.9737034336491</v>
      </c>
      <c r="M18" s="120">
        <f t="shared" si="3"/>
        <v>22.987034331630788</v>
      </c>
    </row>
    <row r="19" spans="2:13" ht="13">
      <c r="B19" s="79" t="s">
        <v>11</v>
      </c>
      <c r="C19" s="114">
        <v>1750705</v>
      </c>
      <c r="D19" s="115">
        <v>238783.65999994584</v>
      </c>
      <c r="E19" s="116">
        <f t="shared" si="1"/>
        <v>13.639285887682155</v>
      </c>
      <c r="F19" s="80">
        <v>25613.7</v>
      </c>
      <c r="G19" s="117">
        <v>3272.757000001093</v>
      </c>
      <c r="H19" s="116">
        <f t="shared" si="0"/>
        <v>12.77736914229921</v>
      </c>
      <c r="I19" s="115">
        <v>252133.4999999432</v>
      </c>
      <c r="J19" s="118">
        <v>3469.8600000012916</v>
      </c>
      <c r="K19" s="117">
        <v>327915</v>
      </c>
      <c r="L19" s="119">
        <f t="shared" si="2"/>
        <v>768.8989524722663</v>
      </c>
      <c r="M19" s="120">
        <f t="shared" si="3"/>
        <v>10.581583642106313</v>
      </c>
    </row>
    <row r="20" spans="2:13" ht="13">
      <c r="B20" s="79" t="s">
        <v>12</v>
      </c>
      <c r="C20" s="114">
        <v>24445</v>
      </c>
      <c r="D20" s="115">
        <v>6588.375000001353</v>
      </c>
      <c r="E20" s="116">
        <f t="shared" si="1"/>
        <v>26.95183064021826</v>
      </c>
      <c r="F20" s="80">
        <v>467.274</v>
      </c>
      <c r="G20" s="117">
        <v>82.60200000000118</v>
      </c>
      <c r="H20" s="116">
        <f t="shared" si="0"/>
        <v>17.67742266849882</v>
      </c>
      <c r="I20" s="115">
        <v>7515.591000001409</v>
      </c>
      <c r="J20" s="118">
        <v>97.31200000000409</v>
      </c>
      <c r="K20" s="117">
        <v>13052</v>
      </c>
      <c r="L20" s="119">
        <f t="shared" si="2"/>
        <v>575.819108182762</v>
      </c>
      <c r="M20" s="120">
        <f t="shared" si="3"/>
        <v>7.4557155991422075</v>
      </c>
    </row>
    <row r="21" spans="2:13" ht="13">
      <c r="B21" s="79" t="s">
        <v>13</v>
      </c>
      <c r="C21" s="114">
        <v>34307</v>
      </c>
      <c r="D21" s="115">
        <v>6591.244000002166</v>
      </c>
      <c r="E21" s="116">
        <f t="shared" si="1"/>
        <v>19.212533885219244</v>
      </c>
      <c r="F21" s="80">
        <v>877.967</v>
      </c>
      <c r="G21" s="117">
        <v>156.00300000001036</v>
      </c>
      <c r="H21" s="116">
        <f t="shared" si="0"/>
        <v>17.768663286890096</v>
      </c>
      <c r="I21" s="115">
        <v>5922.064000001938</v>
      </c>
      <c r="J21" s="118">
        <v>133.46600000000834</v>
      </c>
      <c r="K21" s="117">
        <v>7419</v>
      </c>
      <c r="L21" s="119">
        <f t="shared" si="2"/>
        <v>798.2294109720904</v>
      </c>
      <c r="M21" s="120">
        <f t="shared" si="3"/>
        <v>17.98975603181134</v>
      </c>
    </row>
    <row r="22" spans="2:13" ht="13">
      <c r="B22" s="79" t="s">
        <v>14</v>
      </c>
      <c r="C22" s="114">
        <v>61303</v>
      </c>
      <c r="D22" s="115">
        <v>12760.519000004415</v>
      </c>
      <c r="E22" s="116">
        <f t="shared" si="1"/>
        <v>20.81548863840989</v>
      </c>
      <c r="F22" s="80">
        <v>1452.779</v>
      </c>
      <c r="G22" s="117">
        <v>248.47900000002147</v>
      </c>
      <c r="H22" s="116">
        <f t="shared" si="0"/>
        <v>17.1037026278616</v>
      </c>
      <c r="I22" s="115">
        <v>11723.403000002985</v>
      </c>
      <c r="J22" s="118">
        <v>223.8390000000099</v>
      </c>
      <c r="K22" s="117">
        <v>15503</v>
      </c>
      <c r="L22" s="119">
        <f t="shared" si="2"/>
        <v>756.2022189255619</v>
      </c>
      <c r="M22" s="120">
        <f t="shared" si="3"/>
        <v>14.43843127136747</v>
      </c>
    </row>
    <row r="23" spans="2:13" ht="13">
      <c r="B23" s="79" t="s">
        <v>15</v>
      </c>
      <c r="C23" s="114">
        <v>70568</v>
      </c>
      <c r="D23" s="115">
        <v>21301.876000003835</v>
      </c>
      <c r="E23" s="116">
        <f t="shared" si="1"/>
        <v>30.18631107584718</v>
      </c>
      <c r="F23" s="80">
        <v>501.439</v>
      </c>
      <c r="G23" s="117">
        <v>113.68100000000518</v>
      </c>
      <c r="H23" s="116">
        <f t="shared" si="0"/>
        <v>22.670952997274878</v>
      </c>
      <c r="I23" s="115">
        <v>28753.72600000547</v>
      </c>
      <c r="J23" s="118">
        <v>237.90300000001153</v>
      </c>
      <c r="K23" s="117">
        <v>43831</v>
      </c>
      <c r="L23" s="119">
        <f t="shared" si="2"/>
        <v>656.0134607927145</v>
      </c>
      <c r="M23" s="120">
        <f t="shared" si="3"/>
        <v>5.427733795715624</v>
      </c>
    </row>
    <row r="24" spans="2:13" ht="13">
      <c r="B24" s="79" t="s">
        <v>16</v>
      </c>
      <c r="C24" s="114">
        <v>143593</v>
      </c>
      <c r="D24" s="115">
        <v>24584.487000007528</v>
      </c>
      <c r="E24" s="116">
        <f t="shared" si="1"/>
        <v>17.120950882012025</v>
      </c>
      <c r="F24" s="80">
        <v>4786.138</v>
      </c>
      <c r="G24" s="117">
        <v>751.1729999998071</v>
      </c>
      <c r="H24" s="116">
        <f t="shared" si="0"/>
        <v>15.694762666680464</v>
      </c>
      <c r="I24" s="115">
        <v>30926.78100000648</v>
      </c>
      <c r="J24" s="118">
        <v>742.8339999998767</v>
      </c>
      <c r="K24" s="117">
        <v>43565</v>
      </c>
      <c r="L24" s="119">
        <f t="shared" si="2"/>
        <v>709.8997130725692</v>
      </c>
      <c r="M24" s="120">
        <f t="shared" si="3"/>
        <v>17.051164925969854</v>
      </c>
    </row>
    <row r="25" spans="2:13" ht="13">
      <c r="B25" s="79" t="s">
        <v>17</v>
      </c>
      <c r="C25" s="114">
        <v>16133</v>
      </c>
      <c r="D25" s="115">
        <v>3581.9500000003723</v>
      </c>
      <c r="E25" s="116">
        <f t="shared" si="1"/>
        <v>22.202628153476553</v>
      </c>
      <c r="F25" s="80">
        <v>282.759</v>
      </c>
      <c r="G25" s="117">
        <v>56.61999999999908</v>
      </c>
      <c r="H25" s="116">
        <f t="shared" si="0"/>
        <v>20.0241194798394</v>
      </c>
      <c r="I25" s="115">
        <v>5277.95600000128</v>
      </c>
      <c r="J25" s="118">
        <v>75.37000000000434</v>
      </c>
      <c r="K25" s="117">
        <v>8634</v>
      </c>
      <c r="L25" s="119">
        <f t="shared" si="2"/>
        <v>611.2990502665369</v>
      </c>
      <c r="M25" s="120">
        <f t="shared" si="3"/>
        <v>8.72944174195093</v>
      </c>
    </row>
    <row r="26" spans="2:13" ht="13">
      <c r="B26" s="79" t="s">
        <v>18</v>
      </c>
      <c r="C26" s="114">
        <v>859803</v>
      </c>
      <c r="D26" s="115">
        <v>187407.32599995818</v>
      </c>
      <c r="E26" s="116">
        <f t="shared" si="1"/>
        <v>21.796542463792075</v>
      </c>
      <c r="F26" s="80">
        <v>10157</v>
      </c>
      <c r="G26" s="117">
        <v>1799.9889999996878</v>
      </c>
      <c r="H26" s="116">
        <f t="shared" si="0"/>
        <v>17.72165993895528</v>
      </c>
      <c r="I26" s="115">
        <v>173163.8839999781</v>
      </c>
      <c r="J26" s="118">
        <v>1804.7629999996827</v>
      </c>
      <c r="K26" s="117">
        <v>236250</v>
      </c>
      <c r="L26" s="119">
        <f t="shared" si="2"/>
        <v>732.9688211639284</v>
      </c>
      <c r="M26" s="120">
        <f t="shared" si="3"/>
        <v>7.639208465607123</v>
      </c>
    </row>
    <row r="27" spans="2:13" ht="13">
      <c r="B27" s="79" t="s">
        <v>19</v>
      </c>
      <c r="C27" s="114">
        <v>400850</v>
      </c>
      <c r="D27" s="115">
        <v>62234.95699997445</v>
      </c>
      <c r="E27" s="116">
        <f t="shared" si="1"/>
        <v>15.525747037538842</v>
      </c>
      <c r="F27" s="80">
        <v>4672.31</v>
      </c>
      <c r="G27" s="117">
        <v>618.3929999998509</v>
      </c>
      <c r="H27" s="116">
        <f t="shared" si="0"/>
        <v>13.23527334444527</v>
      </c>
      <c r="I27" s="115">
        <v>65006.33999998947</v>
      </c>
      <c r="J27" s="118">
        <v>733.9659999998968</v>
      </c>
      <c r="K27" s="117">
        <v>78930</v>
      </c>
      <c r="L27" s="119">
        <f t="shared" si="2"/>
        <v>823.5948308626563</v>
      </c>
      <c r="M27" s="120">
        <f t="shared" si="3"/>
        <v>9.29894843532113</v>
      </c>
    </row>
    <row r="28" spans="2:13" ht="13">
      <c r="B28" s="79" t="s">
        <v>20</v>
      </c>
      <c r="C28" s="114">
        <v>583191</v>
      </c>
      <c r="D28" s="115">
        <v>101974.34399999303</v>
      </c>
      <c r="E28" s="116">
        <f t="shared" si="1"/>
        <v>17.48558259643805</v>
      </c>
      <c r="F28" s="80">
        <v>17470.95</v>
      </c>
      <c r="G28" s="117">
        <v>2747.271000000988</v>
      </c>
      <c r="H28" s="116">
        <f t="shared" si="0"/>
        <v>15.724794587592477</v>
      </c>
      <c r="I28" s="115">
        <v>90740.18200000304</v>
      </c>
      <c r="J28" s="118">
        <v>2244.4280000006074</v>
      </c>
      <c r="K28" s="117">
        <v>115554</v>
      </c>
      <c r="L28" s="119">
        <f t="shared" si="2"/>
        <v>785.2621458366049</v>
      </c>
      <c r="M28" s="120">
        <f t="shared" si="3"/>
        <v>19.423196081490968</v>
      </c>
    </row>
    <row r="29" spans="2:13" ht="13">
      <c r="B29" s="79" t="s">
        <v>21</v>
      </c>
      <c r="C29" s="114">
        <v>209678</v>
      </c>
      <c r="D29" s="115">
        <v>25348.586000007643</v>
      </c>
      <c r="E29" s="116">
        <f t="shared" si="1"/>
        <v>12.089292152733067</v>
      </c>
      <c r="F29" s="80">
        <v>5036.055</v>
      </c>
      <c r="G29" s="117">
        <v>628.2039999998738</v>
      </c>
      <c r="H29" s="116">
        <f t="shared" si="0"/>
        <v>12.474129055379136</v>
      </c>
      <c r="I29" s="115">
        <v>28048.18100000413</v>
      </c>
      <c r="J29" s="118">
        <v>613.5579999999711</v>
      </c>
      <c r="K29" s="117">
        <v>37961</v>
      </c>
      <c r="L29" s="119">
        <f t="shared" si="2"/>
        <v>738.8683385581026</v>
      </c>
      <c r="M29" s="120">
        <f t="shared" si="3"/>
        <v>16.162851347434767</v>
      </c>
    </row>
    <row r="30" spans="2:13" ht="13">
      <c r="B30" s="79" t="s">
        <v>22</v>
      </c>
      <c r="C30" s="114">
        <v>260733</v>
      </c>
      <c r="D30" s="115">
        <v>36238.96999999228</v>
      </c>
      <c r="E30" s="116">
        <f t="shared" si="1"/>
        <v>13.898881230988131</v>
      </c>
      <c r="F30" s="80">
        <v>8635.9</v>
      </c>
      <c r="G30" s="117">
        <v>1134.9279999996868</v>
      </c>
      <c r="H30" s="116">
        <f t="shared" si="0"/>
        <v>13.141977095608876</v>
      </c>
      <c r="I30" s="115">
        <v>31738.614000002683</v>
      </c>
      <c r="J30" s="118">
        <v>947.4089999999615</v>
      </c>
      <c r="K30" s="117">
        <v>37804</v>
      </c>
      <c r="L30" s="119">
        <f t="shared" si="2"/>
        <v>839.5570310020813</v>
      </c>
      <c r="M30" s="120">
        <f t="shared" si="3"/>
        <v>25.061078192782812</v>
      </c>
    </row>
    <row r="31" spans="2:13" ht="13">
      <c r="B31" s="79" t="s">
        <v>23</v>
      </c>
      <c r="C31" s="114">
        <v>50199</v>
      </c>
      <c r="D31" s="115">
        <v>9782.429000004098</v>
      </c>
      <c r="E31" s="116">
        <f t="shared" si="1"/>
        <v>19.487298551772145</v>
      </c>
      <c r="F31" s="80">
        <v>1082.293</v>
      </c>
      <c r="G31" s="117">
        <v>187.434000000017</v>
      </c>
      <c r="H31" s="116">
        <f t="shared" si="0"/>
        <v>17.318230830285053</v>
      </c>
      <c r="I31" s="115">
        <v>9490.761000000712</v>
      </c>
      <c r="J31" s="118">
        <v>167.4220000000047</v>
      </c>
      <c r="K31" s="117">
        <v>12839</v>
      </c>
      <c r="L31" s="119">
        <f t="shared" si="2"/>
        <v>739.2134122595772</v>
      </c>
      <c r="M31" s="120">
        <f t="shared" si="3"/>
        <v>13.040112158268142</v>
      </c>
    </row>
    <row r="32" spans="2:13" ht="13">
      <c r="B32" s="79" t="s">
        <v>24</v>
      </c>
      <c r="C32" s="114">
        <v>97770</v>
      </c>
      <c r="D32" s="115">
        <v>15946.485000004746</v>
      </c>
      <c r="E32" s="116">
        <f t="shared" si="1"/>
        <v>16.310202516114092</v>
      </c>
      <c r="F32" s="80">
        <v>2427.297</v>
      </c>
      <c r="G32" s="117">
        <v>388.98599999992047</v>
      </c>
      <c r="H32" s="116">
        <f t="shared" si="0"/>
        <v>16.02548019463298</v>
      </c>
      <c r="I32" s="115">
        <v>20271.65500000456</v>
      </c>
      <c r="J32" s="118">
        <v>415.78599999999545</v>
      </c>
      <c r="K32" s="117">
        <v>29532</v>
      </c>
      <c r="L32" s="119">
        <f t="shared" si="2"/>
        <v>686.4301435732277</v>
      </c>
      <c r="M32" s="120">
        <f t="shared" si="3"/>
        <v>14.079168359745207</v>
      </c>
    </row>
    <row r="33" spans="2:13" ht="13">
      <c r="B33" s="79" t="s">
        <v>25</v>
      </c>
      <c r="C33" s="114">
        <v>233415</v>
      </c>
      <c r="D33" s="115">
        <v>41209.42099998479</v>
      </c>
      <c r="E33" s="116">
        <f t="shared" si="1"/>
        <v>17.655001178152556</v>
      </c>
      <c r="F33" s="80">
        <v>2746.7</v>
      </c>
      <c r="G33" s="117">
        <v>397.64399999995914</v>
      </c>
      <c r="H33" s="116">
        <f t="shared" si="0"/>
        <v>14.47715440346449</v>
      </c>
      <c r="I33" s="115">
        <v>44045.95000000123</v>
      </c>
      <c r="J33" s="118">
        <v>451.37499999999017</v>
      </c>
      <c r="K33" s="117">
        <v>60354</v>
      </c>
      <c r="L33" s="119">
        <f t="shared" si="2"/>
        <v>729.7933856911096</v>
      </c>
      <c r="M33" s="120">
        <f t="shared" si="3"/>
        <v>7.478791795075557</v>
      </c>
    </row>
    <row r="34" spans="2:13" ht="13">
      <c r="B34" s="81" t="s">
        <v>26</v>
      </c>
      <c r="C34" s="121">
        <v>501380</v>
      </c>
      <c r="D34" s="122">
        <v>95465.86199999048</v>
      </c>
      <c r="E34" s="123">
        <f t="shared" si="1"/>
        <v>19.040620288003208</v>
      </c>
      <c r="F34" s="82">
        <v>5193</v>
      </c>
      <c r="G34" s="124">
        <v>778.9859999998482</v>
      </c>
      <c r="H34" s="123">
        <f t="shared" si="0"/>
        <v>15.000693240898292</v>
      </c>
      <c r="I34" s="122">
        <v>94592.27700000575</v>
      </c>
      <c r="J34" s="125">
        <v>839.0490000000163</v>
      </c>
      <c r="K34" s="124">
        <v>118218</v>
      </c>
      <c r="L34" s="126">
        <f t="shared" si="2"/>
        <v>800.1512206263492</v>
      </c>
      <c r="M34" s="127">
        <f t="shared" si="3"/>
        <v>7.097472466122048</v>
      </c>
    </row>
    <row r="35" spans="2:13" ht="11.25">
      <c r="B35" s="128"/>
      <c r="C35" s="128"/>
      <c r="D35" s="128"/>
      <c r="E35" s="128"/>
      <c r="F35" s="128"/>
      <c r="G35" s="128"/>
      <c r="H35" s="128"/>
      <c r="I35" s="128"/>
      <c r="J35" s="128"/>
      <c r="K35" s="128"/>
      <c r="L35" s="128"/>
      <c r="M35" s="128"/>
    </row>
    <row r="36" spans="2:13" s="35" customFormat="1" ht="52.4" customHeight="1">
      <c r="B36" s="186" t="str">
        <f>CONCATENATE("Reading tip: In 2022, ",TEXT(ROUND(D34/1000,1),"€#,##0.0")," billion of value added was generated in ",B34," due to the exports of all EU Member States to non-EU countries; this represented ",TEXT(ROUND(E34/100,3),"#,##0.0%")," of all the value added generated in Sweden in 2022 (",TEXT(ROUND(C34/1000,1),"€#,##0.0")," billion). Moreover, ",ROUND(G34,0)," thousands employed people in Sweden were supported by the exports of all EU Member States to non-EU countries; this correspond to ",TEXT(ROUND(H34/100,3),"#,##0.0%")," of all employed people in Sweden in 2022. On the other hand, in 2022, ",TEXT(ROUND(I34/1000,1),"€#,##0.0")," billion of value added was generated in the EU due to the exports of Sweden to non-EU countries and ",ROUND(J34,0)," thousands employed people in the EU were supported by the exports of Sweden to non-EU countries. On average, in 2022, each million euro exported by Sweden to non-EU countries supported ",ROUND(M34,0)," employed people and generated ",TEXT(ROUND(L34,0),"€#,##0")," thousands of value added in the EU.")</f>
        <v>Reading tip: In 2022, €,95.5 billion of value added was generated in Sweden due to the exports of all EU Member States to non-EU countries; this represented ,19.0% of all the value added generated in Sweden in 2022 (€,501.4 billion). Moreover, 779 thousands employed people in Sweden were supported by the exports of all EU Member States to non-EU countries; this correspond to ,15.0% of all employed people in Sweden in 2022. On the other hand, in 2022, €,94.6 billion of value added was generated in the EU due to the exports of Sweden to non-EU countries and 839 thousands employed people in the EU were supported by the exports of Sweden to non-EU countries. On average, in 2022, each million euro exported by Sweden to non-EU countries supported 7 employed people and generated €,800 thousands of value added in the EU.</v>
      </c>
      <c r="C36" s="186"/>
      <c r="D36" s="186"/>
      <c r="E36" s="186"/>
      <c r="F36" s="186"/>
      <c r="G36" s="186"/>
      <c r="H36" s="186"/>
      <c r="I36" s="186"/>
      <c r="J36" s="186"/>
      <c r="K36" s="186"/>
      <c r="L36" s="186"/>
      <c r="M36" s="186"/>
    </row>
    <row r="37" spans="2:13" s="35" customFormat="1" ht="19.4" customHeight="1">
      <c r="B37" s="18" t="s">
        <v>87</v>
      </c>
      <c r="C37" s="130"/>
      <c r="D37" s="130"/>
      <c r="E37" s="130"/>
      <c r="F37" s="130"/>
      <c r="G37" s="130"/>
      <c r="H37" s="130"/>
      <c r="I37" s="130"/>
      <c r="J37" s="130"/>
      <c r="K37" s="130"/>
      <c r="L37" s="130"/>
      <c r="M37" s="130"/>
    </row>
  </sheetData>
  <mergeCells count="7">
    <mergeCell ref="B36:M36"/>
    <mergeCell ref="K4:M4"/>
    <mergeCell ref="B4:B6"/>
    <mergeCell ref="C4:E4"/>
    <mergeCell ref="D5:E5"/>
    <mergeCell ref="F4:H4"/>
    <mergeCell ref="G5:H5"/>
  </mergeCells>
  <printOptions/>
  <pageMargins left="0.25" right="0.25" top="0.75" bottom="0.75" header="0.3" footer="0.3"/>
  <pageSetup fitToHeight="1" fitToWidth="1" horizontalDpi="600" verticalDpi="600" orientation="landscape" paperSize="9" scale="97"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436CA-BEB3-457E-AC21-1038C1A2CD12}">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16015625" style="2" customWidth="1"/>
    <col min="3" max="3" width="14.66015625" style="2" customWidth="1"/>
    <col min="4" max="4" width="22" style="2" customWidth="1"/>
    <col min="5" max="5" width="23" style="2" customWidth="1"/>
    <col min="6" max="6" width="15.33203125" style="2" customWidth="1"/>
    <col min="7" max="7" width="23.16015625" style="2" customWidth="1"/>
    <col min="8" max="8" width="22.33203125" style="2" customWidth="1"/>
    <col min="9" max="16384" width="9.33203125" style="2" customWidth="1"/>
  </cols>
  <sheetData>
    <row r="2" ht="15.5">
      <c r="B2" s="1" t="s">
        <v>55</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2.65" customHeight="1">
      <c r="B6" s="197"/>
      <c r="C6" s="31" t="s">
        <v>33</v>
      </c>
      <c r="D6" s="32" t="s">
        <v>33</v>
      </c>
      <c r="E6" s="33" t="s">
        <v>29</v>
      </c>
      <c r="F6" s="31" t="s">
        <v>28</v>
      </c>
      <c r="G6" s="34" t="s">
        <v>28</v>
      </c>
      <c r="H6" s="33" t="s">
        <v>29</v>
      </c>
    </row>
    <row r="7" spans="2:8" ht="13">
      <c r="B7" s="25" t="s">
        <v>0</v>
      </c>
      <c r="C7" s="51">
        <f>SUM(C8:C34)</f>
        <v>10319037</v>
      </c>
      <c r="D7" s="55">
        <f>SUM(D8:D34)</f>
        <v>1643194.3169997376</v>
      </c>
      <c r="E7" s="21">
        <f aca="true" t="shared" si="0" ref="E7:E34">+D7/C7*100</f>
        <v>15.923911475457814</v>
      </c>
      <c r="F7" s="26">
        <f>SUM(F8:F34)</f>
        <v>194713.97299999997</v>
      </c>
      <c r="G7" s="20">
        <f>SUM(G8:G34)</f>
        <v>27572.355000002004</v>
      </c>
      <c r="H7" s="21">
        <f aca="true" t="shared" si="1" ref="H7:H34">+G7/F7*100</f>
        <v>14.160439836540137</v>
      </c>
    </row>
    <row r="8" spans="2:8" ht="13">
      <c r="B8" s="13" t="s">
        <v>1</v>
      </c>
      <c r="C8" s="52">
        <v>350969</v>
      </c>
      <c r="D8" s="56">
        <v>62817.08099997812</v>
      </c>
      <c r="E8" s="22">
        <f t="shared" si="0"/>
        <v>17.898185024882004</v>
      </c>
      <c r="F8" s="27">
        <v>4559.1</v>
      </c>
      <c r="G8" s="3">
        <v>745.64599999988</v>
      </c>
      <c r="H8" s="22">
        <f t="shared" si="1"/>
        <v>16.355113947925688</v>
      </c>
    </row>
    <row r="9" spans="2:8" ht="13">
      <c r="B9" s="14" t="s">
        <v>2</v>
      </c>
      <c r="C9" s="53">
        <v>36258</v>
      </c>
      <c r="D9" s="57">
        <v>7499.588000002565</v>
      </c>
      <c r="E9" s="23">
        <f t="shared" si="0"/>
        <v>20.68395388604602</v>
      </c>
      <c r="F9" s="28">
        <v>3421.586</v>
      </c>
      <c r="G9" s="4">
        <v>711.7049999998188</v>
      </c>
      <c r="H9" s="23">
        <f t="shared" si="1"/>
        <v>20.800441666520115</v>
      </c>
    </row>
    <row r="10" spans="2:8" ht="13">
      <c r="B10" s="14" t="s">
        <v>3</v>
      </c>
      <c r="C10" s="53">
        <v>142918</v>
      </c>
      <c r="D10" s="57">
        <v>24476.13000000752</v>
      </c>
      <c r="E10" s="23">
        <f t="shared" si="0"/>
        <v>17.125995325996392</v>
      </c>
      <c r="F10" s="28">
        <v>5080.93</v>
      </c>
      <c r="G10" s="4">
        <v>854.6509999997934</v>
      </c>
      <c r="H10" s="23">
        <f t="shared" si="1"/>
        <v>16.820759191718707</v>
      </c>
    </row>
    <row r="11" spans="2:8" ht="13">
      <c r="B11" s="14" t="s">
        <v>4</v>
      </c>
      <c r="C11" s="53">
        <v>223851</v>
      </c>
      <c r="D11" s="57">
        <v>42642.74199997893</v>
      </c>
      <c r="E11" s="23">
        <f t="shared" si="0"/>
        <v>19.04960978507084</v>
      </c>
      <c r="F11" s="28">
        <v>2766</v>
      </c>
      <c r="G11" s="4">
        <v>400.1209999999387</v>
      </c>
      <c r="H11" s="23">
        <f t="shared" si="1"/>
        <v>14.465690527835818</v>
      </c>
    </row>
    <row r="12" spans="2:8" ht="13">
      <c r="B12" s="14" t="s">
        <v>27</v>
      </c>
      <c r="C12" s="53">
        <v>2527884</v>
      </c>
      <c r="D12" s="57">
        <v>468852.4589999229</v>
      </c>
      <c r="E12" s="23">
        <f t="shared" si="0"/>
        <v>18.54722997573951</v>
      </c>
      <c r="F12" s="28">
        <v>42350</v>
      </c>
      <c r="G12" s="4">
        <v>6602.70600000238</v>
      </c>
      <c r="H12" s="23">
        <f t="shared" si="1"/>
        <v>15.590805194810814</v>
      </c>
    </row>
    <row r="13" spans="2:8" ht="13">
      <c r="B13" s="14" t="s">
        <v>5</v>
      </c>
      <c r="C13" s="53">
        <v>16568</v>
      </c>
      <c r="D13" s="57">
        <v>3601.4800000008904</v>
      </c>
      <c r="E13" s="23">
        <f t="shared" si="0"/>
        <v>21.737566393052212</v>
      </c>
      <c r="F13" s="28">
        <v>600.18</v>
      </c>
      <c r="G13" s="4">
        <v>105.76400000000528</v>
      </c>
      <c r="H13" s="23">
        <f t="shared" si="1"/>
        <v>17.62204671931842</v>
      </c>
    </row>
    <row r="14" spans="2:8" ht="13">
      <c r="B14" s="14" t="s">
        <v>6</v>
      </c>
      <c r="C14" s="53">
        <v>163420</v>
      </c>
      <c r="D14" s="57">
        <v>54021.315999981125</v>
      </c>
      <c r="E14" s="23">
        <f t="shared" si="0"/>
        <v>33.05673479377134</v>
      </c>
      <c r="F14" s="28">
        <v>1933.23</v>
      </c>
      <c r="G14" s="4">
        <v>498.2309999999299</v>
      </c>
      <c r="H14" s="23">
        <f t="shared" si="1"/>
        <v>25.771946431615994</v>
      </c>
    </row>
    <row r="15" spans="2:8" ht="13">
      <c r="B15" s="14" t="s">
        <v>7</v>
      </c>
      <c r="C15" s="53">
        <v>159467</v>
      </c>
      <c r="D15" s="57">
        <v>18045.332000005248</v>
      </c>
      <c r="E15" s="23">
        <f t="shared" si="0"/>
        <v>11.316029021681757</v>
      </c>
      <c r="F15" s="28">
        <v>4300.666</v>
      </c>
      <c r="G15" s="4">
        <v>446.0329999999419</v>
      </c>
      <c r="H15" s="23">
        <f t="shared" si="1"/>
        <v>10.371254126685074</v>
      </c>
    </row>
    <row r="16" spans="2:8" ht="13">
      <c r="B16" s="14" t="s">
        <v>8</v>
      </c>
      <c r="C16" s="53">
        <v>932777</v>
      </c>
      <c r="D16" s="57">
        <v>114465.8609999916</v>
      </c>
      <c r="E16" s="23">
        <f t="shared" si="0"/>
        <v>12.271514091791671</v>
      </c>
      <c r="F16" s="28">
        <v>17802.8</v>
      </c>
      <c r="G16" s="4">
        <v>2111.0969999998633</v>
      </c>
      <c r="H16" s="23">
        <f t="shared" si="1"/>
        <v>11.85823016604053</v>
      </c>
    </row>
    <row r="17" spans="2:8" ht="13">
      <c r="B17" s="14" t="s">
        <v>9</v>
      </c>
      <c r="C17" s="53">
        <v>1899841</v>
      </c>
      <c r="D17" s="57">
        <v>242714.9079999444</v>
      </c>
      <c r="E17" s="23">
        <f t="shared" si="0"/>
        <v>12.775537952909977</v>
      </c>
      <c r="F17" s="28">
        <v>27190</v>
      </c>
      <c r="G17" s="4">
        <v>3139.9080000005197</v>
      </c>
      <c r="H17" s="23">
        <f t="shared" si="1"/>
        <v>11.548025009196468</v>
      </c>
    </row>
    <row r="18" spans="2:8" ht="13">
      <c r="B18" s="14" t="s">
        <v>10</v>
      </c>
      <c r="C18" s="53">
        <v>37136</v>
      </c>
      <c r="D18" s="57">
        <v>3707.5830000010956</v>
      </c>
      <c r="E18" s="23">
        <f t="shared" si="0"/>
        <v>9.98379739336788</v>
      </c>
      <c r="F18" s="28">
        <v>1502.608</v>
      </c>
      <c r="G18" s="4">
        <v>157.02900000000977</v>
      </c>
      <c r="H18" s="23">
        <f t="shared" si="1"/>
        <v>10.450430185384995</v>
      </c>
    </row>
    <row r="19" spans="2:8" ht="13">
      <c r="B19" s="14" t="s">
        <v>11</v>
      </c>
      <c r="C19" s="53">
        <v>1451515</v>
      </c>
      <c r="D19" s="57">
        <v>180597.96399995225</v>
      </c>
      <c r="E19" s="23">
        <f t="shared" si="0"/>
        <v>12.442032221503204</v>
      </c>
      <c r="F19" s="28">
        <v>24338.8</v>
      </c>
      <c r="G19" s="4">
        <v>2966.5110000008494</v>
      </c>
      <c r="H19" s="23">
        <f t="shared" si="1"/>
        <v>12.188402879356621</v>
      </c>
    </row>
    <row r="20" spans="2:8" ht="13">
      <c r="B20" s="14" t="s">
        <v>12</v>
      </c>
      <c r="C20" s="53">
        <v>16038</v>
      </c>
      <c r="D20" s="57">
        <v>3799.7040000004617</v>
      </c>
      <c r="E20" s="23">
        <f t="shared" si="0"/>
        <v>23.69188178077355</v>
      </c>
      <c r="F20" s="28">
        <v>370.85</v>
      </c>
      <c r="G20" s="4">
        <v>60.44699999999955</v>
      </c>
      <c r="H20" s="23">
        <f t="shared" si="1"/>
        <v>16.29958204125645</v>
      </c>
    </row>
    <row r="21" spans="2:8" ht="13">
      <c r="B21" s="14" t="s">
        <v>13</v>
      </c>
      <c r="C21" s="53">
        <v>20072</v>
      </c>
      <c r="D21" s="57">
        <v>3834.909000000958</v>
      </c>
      <c r="E21" s="23">
        <f t="shared" si="0"/>
        <v>19.105764248709434</v>
      </c>
      <c r="F21" s="28">
        <v>888.627</v>
      </c>
      <c r="G21" s="4">
        <v>154.01300000000808</v>
      </c>
      <c r="H21" s="23">
        <f t="shared" si="1"/>
        <v>17.331568813462574</v>
      </c>
    </row>
    <row r="22" spans="2:8" ht="13">
      <c r="B22" s="14" t="s">
        <v>14</v>
      </c>
      <c r="C22" s="53">
        <v>31770</v>
      </c>
      <c r="D22" s="57">
        <v>7167.0320000022375</v>
      </c>
      <c r="E22" s="23">
        <f t="shared" si="0"/>
        <v>22.55911866541466</v>
      </c>
      <c r="F22" s="28">
        <v>1296.272</v>
      </c>
      <c r="G22" s="4">
        <v>235.4640000000178</v>
      </c>
      <c r="H22" s="23">
        <f t="shared" si="1"/>
        <v>18.164706172779926</v>
      </c>
    </row>
    <row r="23" spans="2:8" ht="13">
      <c r="B23" s="14" t="s">
        <v>15</v>
      </c>
      <c r="C23" s="53">
        <v>44019</v>
      </c>
      <c r="D23" s="57">
        <v>13786.49400000271</v>
      </c>
      <c r="E23" s="23">
        <f t="shared" si="0"/>
        <v>31.31941661555853</v>
      </c>
      <c r="F23" s="28">
        <v>385.538</v>
      </c>
      <c r="G23" s="4">
        <v>96.68000000000313</v>
      </c>
      <c r="H23" s="23">
        <f t="shared" si="1"/>
        <v>25.076646141237212</v>
      </c>
    </row>
    <row r="24" spans="2:8" ht="13">
      <c r="B24" s="14" t="s">
        <v>16</v>
      </c>
      <c r="C24" s="53">
        <v>86341</v>
      </c>
      <c r="D24" s="57">
        <v>16124.077000004638</v>
      </c>
      <c r="E24" s="23">
        <f t="shared" si="0"/>
        <v>18.674878678732743</v>
      </c>
      <c r="F24" s="28">
        <v>4034.892</v>
      </c>
      <c r="G24" s="4">
        <v>624.1139999998447</v>
      </c>
      <c r="H24" s="23">
        <f t="shared" si="1"/>
        <v>15.467923305006547</v>
      </c>
    </row>
    <row r="25" spans="2:8" ht="13">
      <c r="B25" s="14" t="s">
        <v>17</v>
      </c>
      <c r="C25" s="53">
        <v>7019</v>
      </c>
      <c r="D25" s="57">
        <v>2267.7839999998246</v>
      </c>
      <c r="E25" s="23">
        <f t="shared" si="0"/>
        <v>32.30921783729626</v>
      </c>
      <c r="F25" s="28">
        <v>181.095</v>
      </c>
      <c r="G25" s="4">
        <v>42.950999999999986</v>
      </c>
      <c r="H25" s="23">
        <f t="shared" si="1"/>
        <v>23.717385902426898</v>
      </c>
    </row>
    <row r="26" spans="2:8" ht="13">
      <c r="B26" s="14" t="s">
        <v>18</v>
      </c>
      <c r="C26" s="53">
        <v>595709</v>
      </c>
      <c r="D26" s="57">
        <v>118380.77199999128</v>
      </c>
      <c r="E26" s="23">
        <f t="shared" si="0"/>
        <v>19.872248362873698</v>
      </c>
      <c r="F26" s="28">
        <v>8733</v>
      </c>
      <c r="G26" s="4">
        <v>1366.9749999997607</v>
      </c>
      <c r="H26" s="23">
        <f t="shared" si="1"/>
        <v>15.652982938277345</v>
      </c>
    </row>
    <row r="27" spans="2:8" ht="13">
      <c r="B27" s="14" t="s">
        <v>19</v>
      </c>
      <c r="C27" s="53">
        <v>288624</v>
      </c>
      <c r="D27" s="57">
        <v>42915.981999983655</v>
      </c>
      <c r="E27" s="23">
        <f t="shared" si="0"/>
        <v>14.86916611230655</v>
      </c>
      <c r="F27" s="28">
        <v>4219.77</v>
      </c>
      <c r="G27" s="4">
        <v>533.5009999998903</v>
      </c>
      <c r="H27" s="23">
        <f t="shared" si="1"/>
        <v>12.642892859086874</v>
      </c>
    </row>
    <row r="28" spans="2:8" ht="13">
      <c r="B28" s="14" t="s">
        <v>20</v>
      </c>
      <c r="C28" s="53">
        <v>344050</v>
      </c>
      <c r="D28" s="57">
        <v>55388.510999973325</v>
      </c>
      <c r="E28" s="23">
        <f t="shared" si="0"/>
        <v>16.09897137043259</v>
      </c>
      <c r="F28" s="28">
        <v>15463.8</v>
      </c>
      <c r="G28" s="4">
        <v>2244.034000000211</v>
      </c>
      <c r="H28" s="23">
        <f t="shared" si="1"/>
        <v>14.511530154297207</v>
      </c>
    </row>
    <row r="29" spans="2:8" ht="13">
      <c r="B29" s="14" t="s">
        <v>21</v>
      </c>
      <c r="C29" s="53">
        <v>149802</v>
      </c>
      <c r="D29" s="57">
        <v>18557.50400000566</v>
      </c>
      <c r="E29" s="23">
        <f t="shared" si="0"/>
        <v>12.388021521745813</v>
      </c>
      <c r="F29" s="28">
        <v>4450.167</v>
      </c>
      <c r="G29" s="4">
        <v>574.4599999998984</v>
      </c>
      <c r="H29" s="23">
        <f t="shared" si="1"/>
        <v>12.908729043199916</v>
      </c>
    </row>
    <row r="30" spans="2:8" ht="13">
      <c r="B30" s="14" t="s">
        <v>22</v>
      </c>
      <c r="C30" s="53">
        <v>125970</v>
      </c>
      <c r="D30" s="57">
        <v>19602.622000006126</v>
      </c>
      <c r="E30" s="23">
        <f t="shared" si="0"/>
        <v>15.561341589272148</v>
      </c>
      <c r="F30" s="28">
        <v>8569.4</v>
      </c>
      <c r="G30" s="4">
        <v>1311.3219999996802</v>
      </c>
      <c r="H30" s="23">
        <f t="shared" si="1"/>
        <v>15.302378229510587</v>
      </c>
    </row>
    <row r="31" spans="2:8" ht="13">
      <c r="B31" s="14" t="s">
        <v>23</v>
      </c>
      <c r="C31" s="53">
        <v>31509</v>
      </c>
      <c r="D31" s="57">
        <v>6120.803000002545</v>
      </c>
      <c r="E31" s="23">
        <f t="shared" si="0"/>
        <v>19.42557047193673</v>
      </c>
      <c r="F31" s="28">
        <v>927.711</v>
      </c>
      <c r="G31" s="4">
        <v>165.00500000001432</v>
      </c>
      <c r="H31" s="23">
        <f t="shared" si="1"/>
        <v>17.786250243881373</v>
      </c>
    </row>
    <row r="32" spans="2:8" ht="13">
      <c r="B32" s="14" t="s">
        <v>24</v>
      </c>
      <c r="C32" s="53">
        <v>67403</v>
      </c>
      <c r="D32" s="57">
        <v>11216.07800000402</v>
      </c>
      <c r="E32" s="23">
        <f t="shared" si="0"/>
        <v>16.640324614637358</v>
      </c>
      <c r="F32" s="28">
        <v>2192.251</v>
      </c>
      <c r="G32" s="4">
        <v>355.99699999992686</v>
      </c>
      <c r="H32" s="23">
        <f t="shared" si="1"/>
        <v>16.238879580847577</v>
      </c>
    </row>
    <row r="33" spans="2:8" ht="13">
      <c r="B33" s="14" t="s">
        <v>25</v>
      </c>
      <c r="C33" s="53">
        <v>175985</v>
      </c>
      <c r="D33" s="57">
        <v>28542.44700000757</v>
      </c>
      <c r="E33" s="23">
        <f t="shared" si="0"/>
        <v>16.218681705831504</v>
      </c>
      <c r="F33" s="28">
        <v>2536.7</v>
      </c>
      <c r="G33" s="4">
        <v>362.9829999999656</v>
      </c>
      <c r="H33" s="23">
        <f t="shared" si="1"/>
        <v>14.309260062284293</v>
      </c>
    </row>
    <row r="34" spans="2:8" ht="13">
      <c r="B34" s="15" t="s">
        <v>26</v>
      </c>
      <c r="C34" s="54">
        <v>392122</v>
      </c>
      <c r="D34" s="58">
        <v>72047.15399998614</v>
      </c>
      <c r="E34" s="24">
        <f t="shared" si="0"/>
        <v>18.373657688164943</v>
      </c>
      <c r="F34" s="29">
        <v>4618</v>
      </c>
      <c r="G34" s="5">
        <v>705.006999999852</v>
      </c>
      <c r="H34" s="24">
        <f t="shared" si="1"/>
        <v>15.266500649628673</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42546-765D-4A39-BBC2-09BED6636C6E}">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33203125" style="2" customWidth="1"/>
    <col min="3" max="3" width="15.16015625" style="2" customWidth="1"/>
    <col min="4" max="4" width="22.33203125" style="2" customWidth="1"/>
    <col min="5" max="5" width="23" style="2" customWidth="1"/>
    <col min="6" max="6" width="15.66015625" style="2" customWidth="1"/>
    <col min="7" max="7" width="22.66015625" style="2" customWidth="1"/>
    <col min="8" max="8" width="22.33203125" style="2" customWidth="1"/>
    <col min="9" max="16384" width="9.33203125" style="2" customWidth="1"/>
  </cols>
  <sheetData>
    <row r="2" ht="15.5">
      <c r="B2" s="1" t="s">
        <v>54</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3">
      <c r="B6" s="197"/>
      <c r="C6" s="31" t="s">
        <v>33</v>
      </c>
      <c r="D6" s="32" t="s">
        <v>33</v>
      </c>
      <c r="E6" s="33" t="s">
        <v>29</v>
      </c>
      <c r="F6" s="31" t="s">
        <v>28</v>
      </c>
      <c r="G6" s="34" t="s">
        <v>28</v>
      </c>
      <c r="H6" s="33" t="s">
        <v>29</v>
      </c>
    </row>
    <row r="7" spans="2:8" ht="13">
      <c r="B7" s="25" t="s">
        <v>0</v>
      </c>
      <c r="C7" s="51">
        <f>SUM(C8:C34)</f>
        <v>10213062</v>
      </c>
      <c r="D7" s="55">
        <f>SUM(D8:D34)</f>
        <v>1606825.202999751</v>
      </c>
      <c r="E7" s="21">
        <f aca="true" t="shared" si="0" ref="E7:E34">+D7/C7*100</f>
        <v>15.733040717854754</v>
      </c>
      <c r="F7" s="26">
        <f>SUM(F8:F34)</f>
        <v>195470.77400000003</v>
      </c>
      <c r="G7" s="20">
        <f>SUM(G8:G34)</f>
        <v>27142.036000001655</v>
      </c>
      <c r="H7" s="21">
        <f aca="true" t="shared" si="1" ref="H7:H34">+G7/F7*100</f>
        <v>13.885470162409879</v>
      </c>
    </row>
    <row r="8" spans="2:8" ht="13">
      <c r="B8" s="13" t="s">
        <v>1</v>
      </c>
      <c r="C8" s="52">
        <v>345069</v>
      </c>
      <c r="D8" s="56">
        <v>60835.20599997889</v>
      </c>
      <c r="E8" s="22">
        <f t="shared" si="0"/>
        <v>17.62986707005813</v>
      </c>
      <c r="F8" s="27">
        <v>4572.4</v>
      </c>
      <c r="G8" s="3">
        <v>737.7529999998776</v>
      </c>
      <c r="H8" s="22">
        <f t="shared" si="1"/>
        <v>16.134918204878787</v>
      </c>
    </row>
    <row r="9" spans="2:8" ht="13">
      <c r="B9" s="14" t="s">
        <v>2</v>
      </c>
      <c r="C9" s="53">
        <v>36760</v>
      </c>
      <c r="D9" s="57">
        <v>7143.312000002613</v>
      </c>
      <c r="E9" s="23">
        <f t="shared" si="0"/>
        <v>19.432295973891765</v>
      </c>
      <c r="F9" s="28">
        <v>3436.407</v>
      </c>
      <c r="G9" s="4">
        <v>654.5659999998419</v>
      </c>
      <c r="H9" s="23">
        <f t="shared" si="1"/>
        <v>19.047976563889023</v>
      </c>
    </row>
    <row r="10" spans="2:8" ht="13">
      <c r="B10" s="14" t="s">
        <v>3</v>
      </c>
      <c r="C10" s="53">
        <v>146229</v>
      </c>
      <c r="D10" s="57">
        <v>24606.713000007727</v>
      </c>
      <c r="E10" s="23">
        <f t="shared" si="0"/>
        <v>16.827519165150363</v>
      </c>
      <c r="F10" s="28">
        <v>5064.623</v>
      </c>
      <c r="G10" s="4">
        <v>837.1359999997918</v>
      </c>
      <c r="H10" s="23">
        <f t="shared" si="1"/>
        <v>16.529088147326895</v>
      </c>
    </row>
    <row r="11" spans="2:8" ht="13">
      <c r="B11" s="14" t="s">
        <v>4</v>
      </c>
      <c r="C11" s="53">
        <v>219795</v>
      </c>
      <c r="D11" s="57">
        <v>41362.7549999838</v>
      </c>
      <c r="E11" s="23">
        <f t="shared" si="0"/>
        <v>18.818787961502217</v>
      </c>
      <c r="F11" s="28">
        <v>2767</v>
      </c>
      <c r="G11" s="4">
        <v>398.4199999999388</v>
      </c>
      <c r="H11" s="23">
        <f t="shared" si="1"/>
        <v>14.398988073723846</v>
      </c>
    </row>
    <row r="12" spans="2:8" ht="13">
      <c r="B12" s="14" t="s">
        <v>27</v>
      </c>
      <c r="C12" s="53">
        <v>2465800</v>
      </c>
      <c r="D12" s="57">
        <v>457098.58799992024</v>
      </c>
      <c r="E12" s="23">
        <f t="shared" si="0"/>
        <v>18.537537026519598</v>
      </c>
      <c r="F12" s="28">
        <v>42019</v>
      </c>
      <c r="G12" s="4">
        <v>6501.72800000226</v>
      </c>
      <c r="H12" s="23">
        <f t="shared" si="1"/>
        <v>15.47330493348785</v>
      </c>
    </row>
    <row r="13" spans="2:8" ht="13">
      <c r="B13" s="14" t="s">
        <v>5</v>
      </c>
      <c r="C13" s="53">
        <v>15657</v>
      </c>
      <c r="D13" s="57">
        <v>3438.2390000007895</v>
      </c>
      <c r="E13" s="23">
        <f t="shared" si="0"/>
        <v>21.959756019676753</v>
      </c>
      <c r="F13" s="28">
        <v>592.93</v>
      </c>
      <c r="G13" s="4">
        <v>104.48600000000606</v>
      </c>
      <c r="H13" s="23">
        <f t="shared" si="1"/>
        <v>17.621978985716034</v>
      </c>
    </row>
    <row r="14" spans="2:8" ht="13">
      <c r="B14" s="14" t="s">
        <v>6</v>
      </c>
      <c r="C14" s="53">
        <v>159855</v>
      </c>
      <c r="D14" s="57">
        <v>53890.68999998157</v>
      </c>
      <c r="E14" s="23">
        <f t="shared" si="0"/>
        <v>33.71223296110949</v>
      </c>
      <c r="F14" s="28">
        <v>1877.948</v>
      </c>
      <c r="G14" s="4">
        <v>484.13199999992713</v>
      </c>
      <c r="H14" s="23">
        <f t="shared" si="1"/>
        <v>25.779840549361705</v>
      </c>
    </row>
    <row r="15" spans="2:8" ht="13">
      <c r="B15" s="14" t="s">
        <v>7</v>
      </c>
      <c r="C15" s="53">
        <v>166151</v>
      </c>
      <c r="D15" s="57">
        <v>18070.247000005562</v>
      </c>
      <c r="E15" s="23">
        <f t="shared" si="0"/>
        <v>10.875797918763993</v>
      </c>
      <c r="F15" s="28">
        <v>4325.833</v>
      </c>
      <c r="G15" s="4">
        <v>428.4999999999449</v>
      </c>
      <c r="H15" s="23">
        <f t="shared" si="1"/>
        <v>9.90560661957928</v>
      </c>
    </row>
    <row r="16" spans="2:8" ht="13">
      <c r="B16" s="14" t="s">
        <v>8</v>
      </c>
      <c r="C16" s="53">
        <v>948344</v>
      </c>
      <c r="D16" s="57">
        <v>119456.79699999315</v>
      </c>
      <c r="E16" s="23">
        <f t="shared" si="0"/>
        <v>12.59635712357469</v>
      </c>
      <c r="F16" s="28">
        <v>18248.1</v>
      </c>
      <c r="G16" s="4">
        <v>2271.7019999999598</v>
      </c>
      <c r="H16" s="23">
        <f t="shared" si="1"/>
        <v>12.44897824979017</v>
      </c>
    </row>
    <row r="17" spans="2:8" ht="13">
      <c r="B17" s="14" t="s">
        <v>9</v>
      </c>
      <c r="C17" s="53">
        <v>1875325</v>
      </c>
      <c r="D17" s="57">
        <v>234355.63899994807</v>
      </c>
      <c r="E17" s="23">
        <f t="shared" si="0"/>
        <v>12.49680130110504</v>
      </c>
      <c r="F17" s="28">
        <v>27140</v>
      </c>
      <c r="G17" s="4">
        <v>3038.887000000425</v>
      </c>
      <c r="H17" s="23">
        <f t="shared" si="1"/>
        <v>11.197078113487196</v>
      </c>
    </row>
    <row r="18" spans="2:8" ht="13">
      <c r="B18" s="14" t="s">
        <v>10</v>
      </c>
      <c r="C18" s="53">
        <v>37647</v>
      </c>
      <c r="D18" s="57">
        <v>3794.579000001106</v>
      </c>
      <c r="E18" s="23">
        <f t="shared" si="0"/>
        <v>10.079366217762653</v>
      </c>
      <c r="F18" s="28">
        <v>1546.377</v>
      </c>
      <c r="G18" s="4">
        <v>168.05500000001066</v>
      </c>
      <c r="H18" s="23">
        <f t="shared" si="1"/>
        <v>10.86766034414704</v>
      </c>
    </row>
    <row r="19" spans="2:8" ht="13">
      <c r="B19" s="14" t="s">
        <v>11</v>
      </c>
      <c r="C19" s="53">
        <v>1458007</v>
      </c>
      <c r="D19" s="57">
        <v>176409.07299995553</v>
      </c>
      <c r="E19" s="23">
        <f t="shared" si="0"/>
        <v>12.099329632845079</v>
      </c>
      <c r="F19" s="28">
        <v>24782.6</v>
      </c>
      <c r="G19" s="4">
        <v>2949.0400000008963</v>
      </c>
      <c r="H19" s="23">
        <f t="shared" si="1"/>
        <v>11.899639263034938</v>
      </c>
    </row>
    <row r="20" spans="2:8" ht="13">
      <c r="B20" s="14" t="s">
        <v>12</v>
      </c>
      <c r="C20" s="53">
        <v>17294</v>
      </c>
      <c r="D20" s="57">
        <v>3404.873000000507</v>
      </c>
      <c r="E20" s="23">
        <f t="shared" si="0"/>
        <v>19.688175089629393</v>
      </c>
      <c r="F20" s="28">
        <v>392.809</v>
      </c>
      <c r="G20" s="4">
        <v>55.648999999999226</v>
      </c>
      <c r="H20" s="23">
        <f t="shared" si="1"/>
        <v>14.166936093622912</v>
      </c>
    </row>
    <row r="21" spans="2:8" ht="13">
      <c r="B21" s="14" t="s">
        <v>13</v>
      </c>
      <c r="C21" s="53">
        <v>19556</v>
      </c>
      <c r="D21" s="57">
        <v>3822.6260000009706</v>
      </c>
      <c r="E21" s="23">
        <f t="shared" si="0"/>
        <v>19.547075066480726</v>
      </c>
      <c r="F21" s="28">
        <v>868.633</v>
      </c>
      <c r="G21" s="4">
        <v>154.42100000000966</v>
      </c>
      <c r="H21" s="23">
        <f t="shared" si="1"/>
        <v>17.777473340295575</v>
      </c>
    </row>
    <row r="22" spans="2:8" ht="13">
      <c r="B22" s="14" t="s">
        <v>14</v>
      </c>
      <c r="C22" s="53">
        <v>30227</v>
      </c>
      <c r="D22" s="57">
        <v>6697.635000002136</v>
      </c>
      <c r="E22" s="23">
        <f t="shared" si="0"/>
        <v>22.15778939359558</v>
      </c>
      <c r="F22" s="28">
        <v>1278.801</v>
      </c>
      <c r="G22" s="4">
        <v>225.9680000000162</v>
      </c>
      <c r="H22" s="23">
        <f t="shared" si="1"/>
        <v>17.67030210329959</v>
      </c>
    </row>
    <row r="23" spans="2:8" ht="13">
      <c r="B23" s="14" t="s">
        <v>15</v>
      </c>
      <c r="C23" s="53">
        <v>41683</v>
      </c>
      <c r="D23" s="57">
        <v>12878.69800000251</v>
      </c>
      <c r="E23" s="23">
        <f t="shared" si="0"/>
        <v>30.896763668647914</v>
      </c>
      <c r="F23" s="28">
        <v>378.659</v>
      </c>
      <c r="G23" s="4">
        <v>95.0510000000032</v>
      </c>
      <c r="H23" s="23">
        <f t="shared" si="1"/>
        <v>25.10200470608204</v>
      </c>
    </row>
    <row r="24" spans="2:8" ht="13">
      <c r="B24" s="14" t="s">
        <v>16</v>
      </c>
      <c r="C24" s="53">
        <v>84389</v>
      </c>
      <c r="D24" s="57">
        <v>15687.369000004459</v>
      </c>
      <c r="E24" s="23">
        <f t="shared" si="0"/>
        <v>18.589352877750013</v>
      </c>
      <c r="F24" s="28">
        <v>3983.706</v>
      </c>
      <c r="G24" s="4">
        <v>615.0589999998507</v>
      </c>
      <c r="H24" s="23">
        <f t="shared" si="1"/>
        <v>15.439367262540223</v>
      </c>
    </row>
    <row r="25" spans="2:8" ht="13">
      <c r="B25" s="14" t="s">
        <v>17</v>
      </c>
      <c r="C25" s="53">
        <v>6478</v>
      </c>
      <c r="D25" s="57">
        <v>2150.952999999807</v>
      </c>
      <c r="E25" s="23">
        <f t="shared" si="0"/>
        <v>33.20396727384698</v>
      </c>
      <c r="F25" s="28">
        <v>173.325</v>
      </c>
      <c r="G25" s="4">
        <v>43.459</v>
      </c>
      <c r="H25" s="23">
        <f t="shared" si="1"/>
        <v>25.073705466608974</v>
      </c>
    </row>
    <row r="26" spans="2:8" ht="13">
      <c r="B26" s="14" t="s">
        <v>18</v>
      </c>
      <c r="C26" s="53">
        <v>590316</v>
      </c>
      <c r="D26" s="57">
        <v>113290.42499999203</v>
      </c>
      <c r="E26" s="23">
        <f t="shared" si="0"/>
        <v>19.19148811822685</v>
      </c>
      <c r="F26" s="28">
        <v>8837</v>
      </c>
      <c r="G26" s="4">
        <v>1340.136999999769</v>
      </c>
      <c r="H26" s="23">
        <f t="shared" si="1"/>
        <v>15.165067330539426</v>
      </c>
    </row>
    <row r="27" spans="2:8" ht="13">
      <c r="B27" s="14" t="s">
        <v>19</v>
      </c>
      <c r="C27" s="53">
        <v>283548</v>
      </c>
      <c r="D27" s="57">
        <v>42831.92799998158</v>
      </c>
      <c r="E27" s="23">
        <f t="shared" si="0"/>
        <v>15.105706264893978</v>
      </c>
      <c r="F27" s="28">
        <v>4205.16</v>
      </c>
      <c r="G27" s="4">
        <v>537.5459999998898</v>
      </c>
      <c r="H27" s="23">
        <f t="shared" si="1"/>
        <v>12.783009445535717</v>
      </c>
    </row>
    <row r="28" spans="2:8" ht="13">
      <c r="B28" s="14" t="s">
        <v>20</v>
      </c>
      <c r="C28" s="53">
        <v>340997</v>
      </c>
      <c r="D28" s="57">
        <v>52713.23799997354</v>
      </c>
      <c r="E28" s="23">
        <f t="shared" si="0"/>
        <v>15.458563565067593</v>
      </c>
      <c r="F28" s="28">
        <v>15474.9</v>
      </c>
      <c r="G28" s="4">
        <v>2135.6549999998792</v>
      </c>
      <c r="H28" s="23">
        <f t="shared" si="1"/>
        <v>13.800767694782385</v>
      </c>
    </row>
    <row r="29" spans="2:8" ht="13">
      <c r="B29" s="14" t="s">
        <v>21</v>
      </c>
      <c r="C29" s="53">
        <v>147215</v>
      </c>
      <c r="D29" s="57">
        <v>16902.235000005283</v>
      </c>
      <c r="E29" s="23">
        <f t="shared" si="0"/>
        <v>11.481326631121341</v>
      </c>
      <c r="F29" s="28">
        <v>4581.449</v>
      </c>
      <c r="G29" s="4">
        <v>547.5049999999036</v>
      </c>
      <c r="H29" s="23">
        <f t="shared" si="1"/>
        <v>11.950476803297464</v>
      </c>
    </row>
    <row r="30" spans="2:8" ht="13">
      <c r="B30" s="14" t="s">
        <v>22</v>
      </c>
      <c r="C30" s="53">
        <v>123144</v>
      </c>
      <c r="D30" s="57">
        <v>17321.91500000516</v>
      </c>
      <c r="E30" s="23">
        <f t="shared" si="0"/>
        <v>14.066389755087668</v>
      </c>
      <c r="F30" s="28">
        <v>8645.3</v>
      </c>
      <c r="G30" s="4">
        <v>1181.174999999714</v>
      </c>
      <c r="H30" s="23">
        <f t="shared" si="1"/>
        <v>13.662625935476086</v>
      </c>
    </row>
    <row r="31" spans="2:8" ht="13">
      <c r="B31" s="14" t="s">
        <v>23</v>
      </c>
      <c r="C31" s="53">
        <v>31475</v>
      </c>
      <c r="D31" s="57">
        <v>5917.539000002529</v>
      </c>
      <c r="E31" s="23">
        <f t="shared" si="0"/>
        <v>18.800759332811847</v>
      </c>
      <c r="F31" s="28">
        <v>938.282</v>
      </c>
      <c r="G31" s="4">
        <v>162.79200000001399</v>
      </c>
      <c r="H31" s="23">
        <f t="shared" si="1"/>
        <v>17.35000778017845</v>
      </c>
    </row>
    <row r="32" spans="2:8" ht="13">
      <c r="B32" s="14" t="s">
        <v>24</v>
      </c>
      <c r="C32" s="53">
        <v>66941</v>
      </c>
      <c r="D32" s="57">
        <v>10997.315000004039</v>
      </c>
      <c r="E32" s="23">
        <f t="shared" si="0"/>
        <v>16.42836975845004</v>
      </c>
      <c r="F32" s="28">
        <v>2209.432</v>
      </c>
      <c r="G32" s="4">
        <v>353.83499999992966</v>
      </c>
      <c r="H32" s="23">
        <f t="shared" si="1"/>
        <v>16.014749492173994</v>
      </c>
    </row>
    <row r="33" spans="2:8" ht="13">
      <c r="B33" s="14" t="s">
        <v>25</v>
      </c>
      <c r="C33" s="53">
        <v>173661</v>
      </c>
      <c r="D33" s="57">
        <v>28393.056000008044</v>
      </c>
      <c r="E33" s="23">
        <f t="shared" si="0"/>
        <v>16.349702005636292</v>
      </c>
      <c r="F33" s="28">
        <v>2556.1</v>
      </c>
      <c r="G33" s="4">
        <v>373.0009999999579</v>
      </c>
      <c r="H33" s="23">
        <f t="shared" si="1"/>
        <v>14.59258244982426</v>
      </c>
    </row>
    <row r="34" spans="2:8" ht="13">
      <c r="B34" s="15" t="s">
        <v>26</v>
      </c>
      <c r="C34" s="54">
        <v>381499</v>
      </c>
      <c r="D34" s="58">
        <v>73353.5599999895</v>
      </c>
      <c r="E34" s="24">
        <f t="shared" si="0"/>
        <v>19.22772012508277</v>
      </c>
      <c r="F34" s="29">
        <v>4574</v>
      </c>
      <c r="G34" s="5">
        <v>746.3779999998437</v>
      </c>
      <c r="H34" s="24">
        <f t="shared" si="1"/>
        <v>16.317839965016258</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2DAFB-9D5B-46C2-BF83-8BC0CA5096F3}">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33203125" style="2" customWidth="1"/>
    <col min="3" max="3" width="15.33203125" style="2" customWidth="1"/>
    <col min="4" max="4" width="22.33203125" style="2" customWidth="1"/>
    <col min="5" max="5" width="23" style="2" customWidth="1"/>
    <col min="6" max="6" width="15.83203125" style="2" customWidth="1"/>
    <col min="7" max="7" width="22.83203125" style="2" customWidth="1"/>
    <col min="8" max="8" width="22.33203125" style="2" customWidth="1"/>
    <col min="9" max="16384" width="9.33203125" style="2" customWidth="1"/>
  </cols>
  <sheetData>
    <row r="2" ht="15.5">
      <c r="B2" s="1" t="s">
        <v>53</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6" customHeight="1">
      <c r="B6" s="197"/>
      <c r="C6" s="31" t="s">
        <v>33</v>
      </c>
      <c r="D6" s="32" t="s">
        <v>33</v>
      </c>
      <c r="E6" s="33" t="s">
        <v>29</v>
      </c>
      <c r="F6" s="31" t="s">
        <v>28</v>
      </c>
      <c r="G6" s="34" t="s">
        <v>28</v>
      </c>
      <c r="H6" s="33" t="s">
        <v>29</v>
      </c>
    </row>
    <row r="7" spans="2:8" ht="13">
      <c r="B7" s="25" t="s">
        <v>0</v>
      </c>
      <c r="C7" s="51">
        <f>SUM(C8:C34)</f>
        <v>10179356</v>
      </c>
      <c r="D7" s="55">
        <f>SUM(D8:D34)</f>
        <v>1526625.706999766</v>
      </c>
      <c r="E7" s="21">
        <f aca="true" t="shared" si="0" ref="E7:E34">+D7/C7*100</f>
        <v>14.997271998344159</v>
      </c>
      <c r="F7" s="26">
        <f>SUM(F8:F34)</f>
        <v>195940.19599999997</v>
      </c>
      <c r="G7" s="20">
        <f>SUM(G8:G34)</f>
        <v>25691.08600000126</v>
      </c>
      <c r="H7" s="21">
        <f aca="true" t="shared" si="1" ref="H7:H34">+G7/F7*100</f>
        <v>13.111697612061828</v>
      </c>
    </row>
    <row r="8" spans="2:8" ht="13">
      <c r="B8" s="13" t="s">
        <v>1</v>
      </c>
      <c r="C8" s="52">
        <v>337532</v>
      </c>
      <c r="D8" s="56">
        <v>60705.00499997903</v>
      </c>
      <c r="E8" s="22">
        <f t="shared" si="0"/>
        <v>17.984962907214435</v>
      </c>
      <c r="F8" s="27">
        <v>4553.1</v>
      </c>
      <c r="G8" s="3">
        <v>746.2039999998802</v>
      </c>
      <c r="H8" s="22">
        <f t="shared" si="1"/>
        <v>16.38892183347346</v>
      </c>
    </row>
    <row r="9" spans="2:8" ht="13">
      <c r="B9" s="14" t="s">
        <v>2</v>
      </c>
      <c r="C9" s="53">
        <v>36367</v>
      </c>
      <c r="D9" s="57">
        <v>6840.731000002363</v>
      </c>
      <c r="E9" s="23">
        <f t="shared" si="0"/>
        <v>18.810270300003747</v>
      </c>
      <c r="F9" s="28">
        <v>3524.562</v>
      </c>
      <c r="G9" s="4">
        <v>650.0019999998452</v>
      </c>
      <c r="H9" s="23">
        <f t="shared" si="1"/>
        <v>18.44206457426044</v>
      </c>
    </row>
    <row r="10" spans="2:8" ht="13">
      <c r="B10" s="14" t="s">
        <v>3</v>
      </c>
      <c r="C10" s="53">
        <v>149926</v>
      </c>
      <c r="D10" s="57">
        <v>22536.082000007216</v>
      </c>
      <c r="E10" s="23">
        <f t="shared" si="0"/>
        <v>15.031470191966182</v>
      </c>
      <c r="F10" s="28">
        <v>5043.438</v>
      </c>
      <c r="G10" s="4">
        <v>746.6799999998059</v>
      </c>
      <c r="H10" s="23">
        <f t="shared" si="1"/>
        <v>14.804980253545416</v>
      </c>
    </row>
    <row r="11" spans="2:8" ht="13">
      <c r="B11" s="14" t="s">
        <v>4</v>
      </c>
      <c r="C11" s="53">
        <v>214392</v>
      </c>
      <c r="D11" s="57">
        <v>38281.75699998817</v>
      </c>
      <c r="E11" s="23">
        <f t="shared" si="0"/>
        <v>17.855963375493566</v>
      </c>
      <c r="F11" s="28">
        <v>2787</v>
      </c>
      <c r="G11" s="4">
        <v>388.4929999999407</v>
      </c>
      <c r="H11" s="23">
        <f t="shared" si="1"/>
        <v>13.939468963040571</v>
      </c>
    </row>
    <row r="12" spans="2:8" ht="13">
      <c r="B12" s="14" t="s">
        <v>27</v>
      </c>
      <c r="C12" s="53">
        <v>2425157</v>
      </c>
      <c r="D12" s="57">
        <v>431394.1419999172</v>
      </c>
      <c r="E12" s="23">
        <f t="shared" si="0"/>
        <v>17.788297499911025</v>
      </c>
      <c r="F12" s="28">
        <v>41544</v>
      </c>
      <c r="G12" s="4">
        <v>6133.605000002316</v>
      </c>
      <c r="H12" s="23">
        <f t="shared" si="1"/>
        <v>14.764117562108407</v>
      </c>
    </row>
    <row r="13" spans="2:8" ht="13">
      <c r="B13" s="14" t="s">
        <v>5</v>
      </c>
      <c r="C13" s="53">
        <v>14696</v>
      </c>
      <c r="D13" s="57">
        <v>3303.2820000007814</v>
      </c>
      <c r="E13" s="23">
        <f t="shared" si="0"/>
        <v>22.477422427876846</v>
      </c>
      <c r="F13" s="28">
        <v>575.33</v>
      </c>
      <c r="G13" s="4">
        <v>101.1080000000051</v>
      </c>
      <c r="H13" s="23">
        <f t="shared" si="1"/>
        <v>17.573914101473083</v>
      </c>
    </row>
    <row r="14" spans="2:8" ht="13">
      <c r="B14" s="14" t="s">
        <v>6</v>
      </c>
      <c r="C14" s="53">
        <v>157398</v>
      </c>
      <c r="D14" s="57">
        <v>42934.8959999869</v>
      </c>
      <c r="E14" s="23">
        <f t="shared" si="0"/>
        <v>27.277917127274105</v>
      </c>
      <c r="F14" s="28">
        <v>1885.774</v>
      </c>
      <c r="G14" s="4">
        <v>381.1339999999583</v>
      </c>
      <c r="H14" s="23">
        <f t="shared" si="1"/>
        <v>20.211011499785144</v>
      </c>
    </row>
    <row r="15" spans="2:8" ht="13">
      <c r="B15" s="14" t="s">
        <v>7</v>
      </c>
      <c r="C15" s="53">
        <v>178348</v>
      </c>
      <c r="D15" s="57">
        <v>18096.176000005464</v>
      </c>
      <c r="E15" s="23">
        <f t="shared" si="0"/>
        <v>10.14655392827812</v>
      </c>
      <c r="F15" s="28">
        <v>4505.138</v>
      </c>
      <c r="G15" s="4">
        <v>386.37899999995824</v>
      </c>
      <c r="H15" s="23">
        <f t="shared" si="1"/>
        <v>8.576407648333042</v>
      </c>
    </row>
    <row r="16" spans="2:8" ht="13">
      <c r="B16" s="14" t="s">
        <v>8</v>
      </c>
      <c r="C16" s="53">
        <v>982461</v>
      </c>
      <c r="D16" s="57">
        <v>112157.6039999931</v>
      </c>
      <c r="E16" s="23">
        <f t="shared" si="0"/>
        <v>11.415985367357392</v>
      </c>
      <c r="F16" s="28">
        <v>19010.8</v>
      </c>
      <c r="G16" s="4">
        <v>2145.3659999999077</v>
      </c>
      <c r="H16" s="23">
        <f t="shared" si="1"/>
        <v>11.28498537673274</v>
      </c>
    </row>
    <row r="17" spans="2:8" ht="13">
      <c r="B17" s="14" t="s">
        <v>9</v>
      </c>
      <c r="C17" s="53">
        <v>1852434</v>
      </c>
      <c r="D17" s="57">
        <v>226561.75899995034</v>
      </c>
      <c r="E17" s="23">
        <f t="shared" si="0"/>
        <v>12.230490209095187</v>
      </c>
      <c r="F17" s="28">
        <v>27048</v>
      </c>
      <c r="G17" s="4">
        <v>2990.7620000003417</v>
      </c>
      <c r="H17" s="23">
        <f t="shared" si="1"/>
        <v>11.057238982550805</v>
      </c>
    </row>
    <row r="18" spans="2:8" ht="13">
      <c r="B18" s="14" t="s">
        <v>10</v>
      </c>
      <c r="C18" s="53">
        <v>39027</v>
      </c>
      <c r="D18" s="57">
        <v>3972.8720000010812</v>
      </c>
      <c r="E18" s="23">
        <f t="shared" si="0"/>
        <v>10.17980372562862</v>
      </c>
      <c r="F18" s="28">
        <v>1604.284</v>
      </c>
      <c r="G18" s="4">
        <v>174.47600000001185</v>
      </c>
      <c r="H18" s="23">
        <f t="shared" si="1"/>
        <v>10.87563049933876</v>
      </c>
    </row>
    <row r="19" spans="2:8" ht="13">
      <c r="B19" s="14" t="s">
        <v>11</v>
      </c>
      <c r="C19" s="53">
        <v>1483836</v>
      </c>
      <c r="D19" s="57">
        <v>167188.85899996012</v>
      </c>
      <c r="E19" s="23">
        <f t="shared" si="0"/>
        <v>11.267340797767417</v>
      </c>
      <c r="F19" s="28">
        <v>24849.7</v>
      </c>
      <c r="G19" s="4">
        <v>2724.077000000728</v>
      </c>
      <c r="H19" s="23">
        <f t="shared" si="1"/>
        <v>10.96221282349778</v>
      </c>
    </row>
    <row r="20" spans="2:8" ht="13">
      <c r="B20" s="14" t="s">
        <v>12</v>
      </c>
      <c r="C20" s="53">
        <v>17692</v>
      </c>
      <c r="D20" s="57">
        <v>3419.1670000005583</v>
      </c>
      <c r="E20" s="23">
        <f t="shared" si="0"/>
        <v>19.32606262717928</v>
      </c>
      <c r="F20" s="28">
        <v>407.256</v>
      </c>
      <c r="G20" s="4">
        <v>55.00699999999925</v>
      </c>
      <c r="H20" s="23">
        <f t="shared" si="1"/>
        <v>13.506737776729933</v>
      </c>
    </row>
    <row r="21" spans="2:8" ht="13">
      <c r="B21" s="14" t="s">
        <v>13</v>
      </c>
      <c r="C21" s="53">
        <v>17492</v>
      </c>
      <c r="D21" s="57">
        <v>3241.608000000786</v>
      </c>
      <c r="E21" s="23">
        <f t="shared" si="0"/>
        <v>18.531946032476483</v>
      </c>
      <c r="F21" s="28">
        <v>856.224</v>
      </c>
      <c r="G21" s="4">
        <v>142.29100000000793</v>
      </c>
      <c r="H21" s="23">
        <f t="shared" si="1"/>
        <v>16.618431625369986</v>
      </c>
    </row>
    <row r="22" spans="2:8" ht="13">
      <c r="B22" s="14" t="s">
        <v>14</v>
      </c>
      <c r="C22" s="53">
        <v>28311</v>
      </c>
      <c r="D22" s="57">
        <v>6065.553000001881</v>
      </c>
      <c r="E22" s="23">
        <f t="shared" si="0"/>
        <v>21.4247218395743</v>
      </c>
      <c r="F22" s="28">
        <v>1255.095</v>
      </c>
      <c r="G22" s="4">
        <v>215.06800000001405</v>
      </c>
      <c r="H22" s="23">
        <f t="shared" si="1"/>
        <v>17.135595313503284</v>
      </c>
    </row>
    <row r="23" spans="2:8" ht="13">
      <c r="B23" s="14" t="s">
        <v>15</v>
      </c>
      <c r="C23" s="53">
        <v>40005</v>
      </c>
      <c r="D23" s="57">
        <v>12324.047000002625</v>
      </c>
      <c r="E23" s="23">
        <f t="shared" si="0"/>
        <v>30.80626671666698</v>
      </c>
      <c r="F23" s="28">
        <v>369.628</v>
      </c>
      <c r="G23" s="4">
        <v>91.3070000000022</v>
      </c>
      <c r="H23" s="23">
        <f t="shared" si="1"/>
        <v>24.702403497571126</v>
      </c>
    </row>
    <row r="24" spans="2:8" ht="13">
      <c r="B24" s="14" t="s">
        <v>16</v>
      </c>
      <c r="C24" s="53">
        <v>87296</v>
      </c>
      <c r="D24" s="57">
        <v>16093.144000004542</v>
      </c>
      <c r="E24" s="23">
        <f t="shared" si="0"/>
        <v>18.43514479472661</v>
      </c>
      <c r="F24" s="28">
        <v>3947.519</v>
      </c>
      <c r="G24" s="4">
        <v>618.4559999998539</v>
      </c>
      <c r="H24" s="23">
        <f t="shared" si="1"/>
        <v>15.666954357910729</v>
      </c>
    </row>
    <row r="25" spans="2:8" ht="13">
      <c r="B25" s="14" t="s">
        <v>17</v>
      </c>
      <c r="C25" s="53">
        <v>6071</v>
      </c>
      <c r="D25" s="57">
        <v>1807.6929999997867</v>
      </c>
      <c r="E25" s="23">
        <f t="shared" si="0"/>
        <v>29.775868884858948</v>
      </c>
      <c r="F25" s="28">
        <v>168.618</v>
      </c>
      <c r="G25" s="4">
        <v>37.9020000000001</v>
      </c>
      <c r="H25" s="23">
        <f t="shared" si="1"/>
        <v>22.47802725687655</v>
      </c>
    </row>
    <row r="26" spans="2:8" ht="13">
      <c r="B26" s="14" t="s">
        <v>18</v>
      </c>
      <c r="C26" s="53">
        <v>587798</v>
      </c>
      <c r="D26" s="57">
        <v>110403.66199999276</v>
      </c>
      <c r="E26" s="23">
        <f t="shared" si="0"/>
        <v>18.78258551406993</v>
      </c>
      <c r="F26" s="28">
        <v>8855</v>
      </c>
      <c r="G26" s="4">
        <v>1310.4069999997764</v>
      </c>
      <c r="H26" s="23">
        <f t="shared" si="1"/>
        <v>14.798498023712888</v>
      </c>
    </row>
    <row r="27" spans="2:8" ht="13">
      <c r="B27" s="14" t="s">
        <v>19</v>
      </c>
      <c r="C27" s="53">
        <v>277353</v>
      </c>
      <c r="D27" s="57">
        <v>41005.167999985206</v>
      </c>
      <c r="E27" s="23">
        <f t="shared" si="0"/>
        <v>14.784468889820989</v>
      </c>
      <c r="F27" s="28">
        <v>4161.95</v>
      </c>
      <c r="G27" s="4">
        <v>520.5429999998986</v>
      </c>
      <c r="H27" s="23">
        <f t="shared" si="1"/>
        <v>12.507190139235181</v>
      </c>
    </row>
    <row r="28" spans="2:8" ht="13">
      <c r="B28" s="14" t="s">
        <v>20</v>
      </c>
      <c r="C28" s="53">
        <v>332193</v>
      </c>
      <c r="D28" s="57">
        <v>48401.38399997453</v>
      </c>
      <c r="E28" s="23">
        <f t="shared" si="0"/>
        <v>14.570260059656444</v>
      </c>
      <c r="F28" s="28">
        <v>15457.3</v>
      </c>
      <c r="G28" s="4">
        <v>2032.7579999995296</v>
      </c>
      <c r="H28" s="23">
        <f t="shared" si="1"/>
        <v>13.150796063992608</v>
      </c>
    </row>
    <row r="29" spans="2:8" ht="13">
      <c r="B29" s="14" t="s">
        <v>21</v>
      </c>
      <c r="C29" s="53">
        <v>154448</v>
      </c>
      <c r="D29" s="57">
        <v>15312.484000004717</v>
      </c>
      <c r="E29" s="23">
        <f t="shared" si="0"/>
        <v>9.914329742052159</v>
      </c>
      <c r="F29" s="28">
        <v>4776.728</v>
      </c>
      <c r="G29" s="4">
        <v>491.59599999992525</v>
      </c>
      <c r="H29" s="23">
        <f t="shared" si="1"/>
        <v>10.291479858177507</v>
      </c>
    </row>
    <row r="30" spans="2:8" ht="13">
      <c r="B30" s="14" t="s">
        <v>22</v>
      </c>
      <c r="C30" s="53">
        <v>122951</v>
      </c>
      <c r="D30" s="57">
        <v>17618.77300000553</v>
      </c>
      <c r="E30" s="23">
        <f t="shared" si="0"/>
        <v>14.32991435613011</v>
      </c>
      <c r="F30" s="28">
        <v>8522.69</v>
      </c>
      <c r="G30" s="4">
        <v>1013.8399999997852</v>
      </c>
      <c r="H30" s="23">
        <f t="shared" si="1"/>
        <v>11.895774690852127</v>
      </c>
    </row>
    <row r="31" spans="2:8" ht="13">
      <c r="B31" s="14" t="s">
        <v>23</v>
      </c>
      <c r="C31" s="53">
        <v>32387</v>
      </c>
      <c r="D31" s="57">
        <v>5755.668000002451</v>
      </c>
      <c r="E31" s="23">
        <f t="shared" si="0"/>
        <v>17.771537962770402</v>
      </c>
      <c r="F31" s="28">
        <v>947.249</v>
      </c>
      <c r="G31" s="4">
        <v>156.5320000000132</v>
      </c>
      <c r="H31" s="23">
        <f t="shared" si="1"/>
        <v>16.524905278338977</v>
      </c>
    </row>
    <row r="32" spans="2:8" ht="13">
      <c r="B32" s="14" t="s">
        <v>24</v>
      </c>
      <c r="C32" s="53">
        <v>64908</v>
      </c>
      <c r="D32" s="57">
        <v>9855.820000003614</v>
      </c>
      <c r="E32" s="23">
        <f t="shared" si="0"/>
        <v>15.184291612749758</v>
      </c>
      <c r="F32" s="28">
        <v>2208.313</v>
      </c>
      <c r="G32" s="4">
        <v>324.1599999999436</v>
      </c>
      <c r="H32" s="23">
        <f t="shared" si="1"/>
        <v>14.67907855453206</v>
      </c>
    </row>
    <row r="33" spans="2:8" ht="13">
      <c r="B33" s="14" t="s">
        <v>25</v>
      </c>
      <c r="C33" s="53">
        <v>172023</v>
      </c>
      <c r="D33" s="57">
        <v>29486.466000007906</v>
      </c>
      <c r="E33" s="23">
        <f t="shared" si="0"/>
        <v>17.141002075308478</v>
      </c>
      <c r="F33" s="28">
        <v>2534.5</v>
      </c>
      <c r="G33" s="4">
        <v>374.5519999999589</v>
      </c>
      <c r="H33" s="23">
        <f t="shared" si="1"/>
        <v>14.778141645293308</v>
      </c>
    </row>
    <row r="34" spans="2:8" ht="13">
      <c r="B34" s="15" t="s">
        <v>26</v>
      </c>
      <c r="C34" s="54">
        <v>366854</v>
      </c>
      <c r="D34" s="58">
        <v>71861.90499998713</v>
      </c>
      <c r="E34" s="24">
        <f t="shared" si="0"/>
        <v>19.588693322135544</v>
      </c>
      <c r="F34" s="29">
        <v>4541</v>
      </c>
      <c r="G34" s="5">
        <v>738.3809999998505</v>
      </c>
      <c r="H34" s="24">
        <f t="shared" si="1"/>
        <v>16.26031711076526</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5CE891-8E5A-4BF6-9D99-95F704086D66}">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33203125" style="2" customWidth="1"/>
    <col min="3" max="3" width="15.33203125" style="2" customWidth="1"/>
    <col min="4" max="4" width="22.33203125" style="2" customWidth="1"/>
    <col min="5" max="5" width="23" style="2" customWidth="1"/>
    <col min="6" max="6" width="16.16015625" style="2" customWidth="1"/>
    <col min="7" max="7" width="22.83203125" style="2" customWidth="1"/>
    <col min="8" max="8" width="22.33203125" style="2" customWidth="1"/>
    <col min="9" max="16384" width="9.33203125" style="2" customWidth="1"/>
  </cols>
  <sheetData>
    <row r="2" ht="15.5">
      <c r="B2" s="1" t="s">
        <v>52</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7.5" customHeight="1">
      <c r="B6" s="197"/>
      <c r="C6" s="31" t="s">
        <v>33</v>
      </c>
      <c r="D6" s="32" t="s">
        <v>33</v>
      </c>
      <c r="E6" s="33" t="s">
        <v>29</v>
      </c>
      <c r="F6" s="31" t="s">
        <v>28</v>
      </c>
      <c r="G6" s="34" t="s">
        <v>28</v>
      </c>
      <c r="H6" s="33" t="s">
        <v>29</v>
      </c>
    </row>
    <row r="7" spans="2:8" ht="13">
      <c r="B7" s="25" t="s">
        <v>0</v>
      </c>
      <c r="C7" s="51">
        <f>SUM(C8:C34)</f>
        <v>9854024</v>
      </c>
      <c r="D7" s="55">
        <f>SUM(D8:D34)</f>
        <v>1358484.2409997652</v>
      </c>
      <c r="E7" s="21">
        <f aca="true" t="shared" si="0" ref="E7:E34">+D7/C7*100</f>
        <v>13.786086181642801</v>
      </c>
      <c r="F7" s="26">
        <f>SUM(F8:F34)</f>
        <v>195873.85400000005</v>
      </c>
      <c r="G7" s="20">
        <f>SUM(G8:G34)</f>
        <v>23219.81800000042</v>
      </c>
      <c r="H7" s="21">
        <f aca="true" t="shared" si="1" ref="H7:H34">+G7/F7*100</f>
        <v>11.854475482981213</v>
      </c>
    </row>
    <row r="8" spans="2:8" ht="13">
      <c r="B8" s="13" t="s">
        <v>1</v>
      </c>
      <c r="C8" s="52">
        <v>324375</v>
      </c>
      <c r="D8" s="56">
        <v>59803.27799998008</v>
      </c>
      <c r="E8" s="22">
        <f t="shared" si="0"/>
        <v>18.436463352595016</v>
      </c>
      <c r="F8" s="27">
        <v>4493</v>
      </c>
      <c r="G8" s="3">
        <v>721.753999999884</v>
      </c>
      <c r="H8" s="22">
        <f t="shared" si="1"/>
        <v>16.06396616959457</v>
      </c>
    </row>
    <row r="9" spans="2:8" ht="13">
      <c r="B9" s="14" t="s">
        <v>2</v>
      </c>
      <c r="C9" s="53">
        <v>33425</v>
      </c>
      <c r="D9" s="57">
        <v>5459.675000001794</v>
      </c>
      <c r="E9" s="23">
        <f t="shared" si="0"/>
        <v>16.334106207933562</v>
      </c>
      <c r="F9" s="28">
        <v>3603.894</v>
      </c>
      <c r="G9" s="4">
        <v>597.0849999998795</v>
      </c>
      <c r="H9" s="23">
        <f t="shared" si="1"/>
        <v>16.567773635958204</v>
      </c>
    </row>
    <row r="10" spans="2:8" ht="13">
      <c r="B10" s="14" t="s">
        <v>3</v>
      </c>
      <c r="C10" s="53">
        <v>142932</v>
      </c>
      <c r="D10" s="57">
        <v>18708.792000006197</v>
      </c>
      <c r="E10" s="23">
        <f t="shared" si="0"/>
        <v>13.089295609105168</v>
      </c>
      <c r="F10" s="28">
        <v>5057.241</v>
      </c>
      <c r="G10" s="4">
        <v>653.0969999998218</v>
      </c>
      <c r="H10" s="23">
        <f t="shared" si="1"/>
        <v>12.914096836591767</v>
      </c>
    </row>
    <row r="11" spans="2:8" ht="13">
      <c r="B11" s="14" t="s">
        <v>4</v>
      </c>
      <c r="C11" s="53">
        <v>209852</v>
      </c>
      <c r="D11" s="57">
        <v>36248.66299998934</v>
      </c>
      <c r="E11" s="23">
        <f t="shared" si="0"/>
        <v>17.273441758948852</v>
      </c>
      <c r="F11" s="28">
        <v>2788</v>
      </c>
      <c r="G11" s="4">
        <v>370.50599999994677</v>
      </c>
      <c r="H11" s="23">
        <f t="shared" si="1"/>
        <v>13.289311334287904</v>
      </c>
    </row>
    <row r="12" spans="2:8" ht="13">
      <c r="B12" s="14" t="s">
        <v>27</v>
      </c>
      <c r="C12" s="53">
        <v>2305830</v>
      </c>
      <c r="D12" s="57">
        <v>374036.4699999265</v>
      </c>
      <c r="E12" s="23">
        <f t="shared" si="0"/>
        <v>16.22133765281597</v>
      </c>
      <c r="F12" s="28">
        <v>41048</v>
      </c>
      <c r="G12" s="4">
        <v>5559.233000002091</v>
      </c>
      <c r="H12" s="23">
        <f t="shared" si="1"/>
        <v>13.5432493666003</v>
      </c>
    </row>
    <row r="13" spans="2:8" ht="13">
      <c r="B13" s="14" t="s">
        <v>5</v>
      </c>
      <c r="C13" s="53">
        <v>12899</v>
      </c>
      <c r="D13" s="57">
        <v>2699.097000000551</v>
      </c>
      <c r="E13" s="23">
        <f t="shared" si="0"/>
        <v>20.92485463989884</v>
      </c>
      <c r="F13" s="28">
        <v>569.66</v>
      </c>
      <c r="G13" s="4">
        <v>95.92000000000436</v>
      </c>
      <c r="H13" s="23">
        <f t="shared" si="1"/>
        <v>16.83811396271537</v>
      </c>
    </row>
    <row r="14" spans="2:8" ht="13">
      <c r="B14" s="14" t="s">
        <v>6</v>
      </c>
      <c r="C14" s="53">
        <v>152218</v>
      </c>
      <c r="D14" s="57">
        <v>63010.04899997756</v>
      </c>
      <c r="E14" s="23">
        <f t="shared" si="0"/>
        <v>41.39461101839307</v>
      </c>
      <c r="F14" s="28">
        <v>1923.011</v>
      </c>
      <c r="G14" s="4">
        <v>569.2649999999218</v>
      </c>
      <c r="H14" s="23">
        <f t="shared" si="1"/>
        <v>29.602794783801123</v>
      </c>
    </row>
    <row r="15" spans="2:8" ht="13">
      <c r="B15" s="14" t="s">
        <v>7</v>
      </c>
      <c r="C15" s="53">
        <v>197735</v>
      </c>
      <c r="D15" s="57">
        <v>17169.97400000489</v>
      </c>
      <c r="E15" s="23">
        <f t="shared" si="0"/>
        <v>8.683325663137479</v>
      </c>
      <c r="F15" s="28">
        <v>4706.434</v>
      </c>
      <c r="G15" s="4">
        <v>328.0459999999643</v>
      </c>
      <c r="H15" s="23">
        <f t="shared" si="1"/>
        <v>6.9701604229436604</v>
      </c>
    </row>
    <row r="16" spans="2:8" ht="13">
      <c r="B16" s="14" t="s">
        <v>8</v>
      </c>
      <c r="C16" s="53">
        <v>985527</v>
      </c>
      <c r="D16" s="57">
        <v>97148.64499999043</v>
      </c>
      <c r="E16" s="23">
        <f t="shared" si="0"/>
        <v>9.857532568868272</v>
      </c>
      <c r="F16" s="28">
        <v>19505.9</v>
      </c>
      <c r="G16" s="4">
        <v>1925.5379999997074</v>
      </c>
      <c r="H16" s="23">
        <f t="shared" si="1"/>
        <v>9.871567064322626</v>
      </c>
    </row>
    <row r="17" spans="2:8" ht="13">
      <c r="B17" s="14" t="s">
        <v>9</v>
      </c>
      <c r="C17" s="53">
        <v>1797876</v>
      </c>
      <c r="D17" s="57">
        <v>194401.13599995497</v>
      </c>
      <c r="E17" s="23">
        <f t="shared" si="0"/>
        <v>10.812822241353407</v>
      </c>
      <c r="F17" s="28">
        <v>26846</v>
      </c>
      <c r="G17" s="4">
        <v>2599.3440000002233</v>
      </c>
      <c r="H17" s="23">
        <f t="shared" si="1"/>
        <v>9.682425687254053</v>
      </c>
    </row>
    <row r="18" spans="2:8" ht="13">
      <c r="B18" s="14" t="s">
        <v>10</v>
      </c>
      <c r="C18" s="53">
        <v>38910</v>
      </c>
      <c r="D18" s="57">
        <v>3885.098000001052</v>
      </c>
      <c r="E18" s="23">
        <f t="shared" si="0"/>
        <v>9.984831662814319</v>
      </c>
      <c r="F18" s="28">
        <v>1670.308</v>
      </c>
      <c r="G18" s="4">
        <v>162.4300000000106</v>
      </c>
      <c r="H18" s="23">
        <f t="shared" si="1"/>
        <v>9.724553794869607</v>
      </c>
    </row>
    <row r="19" spans="2:8" ht="13">
      <c r="B19" s="14" t="s">
        <v>11</v>
      </c>
      <c r="C19" s="53">
        <v>1449501</v>
      </c>
      <c r="D19" s="57">
        <v>142964.5559999655</v>
      </c>
      <c r="E19" s="23">
        <f t="shared" si="0"/>
        <v>9.86301879060211</v>
      </c>
      <c r="F19" s="28">
        <v>24782.8</v>
      </c>
      <c r="G19" s="4">
        <v>2395.9160000002184</v>
      </c>
      <c r="H19" s="23">
        <f t="shared" si="1"/>
        <v>9.667656600546422</v>
      </c>
    </row>
    <row r="20" spans="2:8" ht="13">
      <c r="B20" s="14" t="s">
        <v>12</v>
      </c>
      <c r="C20" s="53">
        <v>17161</v>
      </c>
      <c r="D20" s="57">
        <v>2991.875000000535</v>
      </c>
      <c r="E20" s="23">
        <f t="shared" si="0"/>
        <v>17.434153021388816</v>
      </c>
      <c r="F20" s="28">
        <v>406.132</v>
      </c>
      <c r="G20" s="4">
        <v>50.74199999999937</v>
      </c>
      <c r="H20" s="23">
        <f t="shared" si="1"/>
        <v>12.493967478553616</v>
      </c>
    </row>
    <row r="21" spans="2:8" ht="13">
      <c r="B21" s="14" t="s">
        <v>13</v>
      </c>
      <c r="C21" s="53">
        <v>15964</v>
      </c>
      <c r="D21" s="57">
        <v>2764.4160000008155</v>
      </c>
      <c r="E21" s="23">
        <f t="shared" si="0"/>
        <v>17.316562265101577</v>
      </c>
      <c r="F21" s="28">
        <v>843.505</v>
      </c>
      <c r="G21" s="4">
        <v>131.86000000000655</v>
      </c>
      <c r="H21" s="23">
        <f t="shared" si="1"/>
        <v>15.632391035027243</v>
      </c>
    </row>
    <row r="22" spans="2:8" ht="13">
      <c r="B22" s="14" t="s">
        <v>14</v>
      </c>
      <c r="C22" s="53">
        <v>25218</v>
      </c>
      <c r="D22" s="57">
        <v>4881.195000001414</v>
      </c>
      <c r="E22" s="23">
        <f t="shared" si="0"/>
        <v>19.35599571735036</v>
      </c>
      <c r="F22" s="28">
        <v>1248.201</v>
      </c>
      <c r="G22" s="4">
        <v>198.8040000000142</v>
      </c>
      <c r="H22" s="23">
        <f t="shared" si="1"/>
        <v>15.927242487388988</v>
      </c>
    </row>
    <row r="23" spans="2:8" ht="13">
      <c r="B23" s="14" t="s">
        <v>15</v>
      </c>
      <c r="C23" s="53">
        <v>38240</v>
      </c>
      <c r="D23" s="57">
        <v>11109.177000002355</v>
      </c>
      <c r="E23" s="23">
        <f t="shared" si="0"/>
        <v>29.05119508368817</v>
      </c>
      <c r="F23" s="28">
        <v>359.016</v>
      </c>
      <c r="G23" s="4">
        <v>83.13700000000152</v>
      </c>
      <c r="H23" s="23">
        <f t="shared" si="1"/>
        <v>23.156906655971188</v>
      </c>
    </row>
    <row r="24" spans="2:8" ht="13">
      <c r="B24" s="14" t="s">
        <v>16</v>
      </c>
      <c r="C24" s="53">
        <v>84706</v>
      </c>
      <c r="D24" s="57">
        <v>13323.965000004404</v>
      </c>
      <c r="E24" s="23">
        <f t="shared" si="0"/>
        <v>15.729659056034286</v>
      </c>
      <c r="F24" s="28">
        <v>3949.125</v>
      </c>
      <c r="G24" s="4">
        <v>534.9169999998771</v>
      </c>
      <c r="H24" s="23">
        <f t="shared" si="1"/>
        <v>13.545203051305723</v>
      </c>
    </row>
    <row r="25" spans="2:8" ht="13">
      <c r="B25" s="14" t="s">
        <v>17</v>
      </c>
      <c r="C25" s="53">
        <v>6008</v>
      </c>
      <c r="D25" s="57">
        <v>1428.173999999788</v>
      </c>
      <c r="E25" s="23">
        <f t="shared" si="0"/>
        <v>23.77120505991658</v>
      </c>
      <c r="F25" s="28">
        <v>163.797</v>
      </c>
      <c r="G25" s="4">
        <v>30.839000000000564</v>
      </c>
      <c r="H25" s="23">
        <f t="shared" si="1"/>
        <v>18.827573154575823</v>
      </c>
    </row>
    <row r="26" spans="2:8" ht="13">
      <c r="B26" s="14" t="s">
        <v>18</v>
      </c>
      <c r="C26" s="53">
        <v>574318</v>
      </c>
      <c r="D26" s="57">
        <v>100077.27099999333</v>
      </c>
      <c r="E26" s="23">
        <f t="shared" si="0"/>
        <v>17.425410835111094</v>
      </c>
      <c r="F26" s="28">
        <v>8779</v>
      </c>
      <c r="G26" s="4">
        <v>1198.5379999997906</v>
      </c>
      <c r="H26" s="23">
        <f t="shared" si="1"/>
        <v>13.652329422483092</v>
      </c>
    </row>
    <row r="27" spans="2:8" ht="13">
      <c r="B27" s="14" t="s">
        <v>19</v>
      </c>
      <c r="C27" s="53">
        <v>263652</v>
      </c>
      <c r="D27" s="57">
        <v>35654.66199998989</v>
      </c>
      <c r="E27" s="23">
        <f t="shared" si="0"/>
        <v>13.523380061592514</v>
      </c>
      <c r="F27" s="28">
        <v>4098.21</v>
      </c>
      <c r="G27" s="4">
        <v>473.04299999991355</v>
      </c>
      <c r="H27" s="23">
        <f t="shared" si="1"/>
        <v>11.542673508676069</v>
      </c>
    </row>
    <row r="28" spans="2:8" ht="13">
      <c r="B28" s="14" t="s">
        <v>20</v>
      </c>
      <c r="C28" s="53">
        <v>315579</v>
      </c>
      <c r="D28" s="57">
        <v>41598.190999977516</v>
      </c>
      <c r="E28" s="23">
        <f t="shared" si="0"/>
        <v>13.181545983724366</v>
      </c>
      <c r="F28" s="28">
        <v>15370.3</v>
      </c>
      <c r="G28" s="4">
        <v>1830.2959999995549</v>
      </c>
      <c r="H28" s="23">
        <f t="shared" si="1"/>
        <v>11.90800439808953</v>
      </c>
    </row>
    <row r="29" spans="2:8" ht="13">
      <c r="B29" s="14" t="s">
        <v>21</v>
      </c>
      <c r="C29" s="53">
        <v>157979</v>
      </c>
      <c r="D29" s="57">
        <v>12233.931000004079</v>
      </c>
      <c r="E29" s="23">
        <f t="shared" si="0"/>
        <v>7.744023572755922</v>
      </c>
      <c r="F29" s="28">
        <v>4871.325</v>
      </c>
      <c r="G29" s="4">
        <v>384.7639999999478</v>
      </c>
      <c r="H29" s="23">
        <f t="shared" si="1"/>
        <v>7.898549162701069</v>
      </c>
    </row>
    <row r="30" spans="2:8" ht="13">
      <c r="B30" s="14" t="s">
        <v>22</v>
      </c>
      <c r="C30" s="53">
        <v>114790</v>
      </c>
      <c r="D30" s="57">
        <v>12501.818000004367</v>
      </c>
      <c r="E30" s="23">
        <f t="shared" si="0"/>
        <v>10.891034062204344</v>
      </c>
      <c r="F30" s="28">
        <v>8725.05</v>
      </c>
      <c r="G30" s="4">
        <v>842.6139999998027</v>
      </c>
      <c r="H30" s="23">
        <f t="shared" si="1"/>
        <v>9.657411705374786</v>
      </c>
    </row>
    <row r="31" spans="2:8" ht="13">
      <c r="B31" s="14" t="s">
        <v>23</v>
      </c>
      <c r="C31" s="53">
        <v>31696</v>
      </c>
      <c r="D31" s="57">
        <v>5063.800000002153</v>
      </c>
      <c r="E31" s="23">
        <f t="shared" si="0"/>
        <v>15.976148409900787</v>
      </c>
      <c r="F31" s="28">
        <v>963.423</v>
      </c>
      <c r="G31" s="4">
        <v>146.86300000001228</v>
      </c>
      <c r="H31" s="23">
        <f t="shared" si="1"/>
        <v>15.243875224072115</v>
      </c>
    </row>
    <row r="32" spans="2:8" ht="13">
      <c r="B32" s="14" t="s">
        <v>24</v>
      </c>
      <c r="C32" s="53">
        <v>62337</v>
      </c>
      <c r="D32" s="57">
        <v>8155.513000002521</v>
      </c>
      <c r="E32" s="23">
        <f t="shared" si="0"/>
        <v>13.082941110420009</v>
      </c>
      <c r="F32" s="28">
        <v>2169.822</v>
      </c>
      <c r="G32" s="4">
        <v>273.1509999999965</v>
      </c>
      <c r="H32" s="23">
        <f t="shared" si="1"/>
        <v>12.588636302885511</v>
      </c>
    </row>
    <row r="33" spans="2:8" ht="13">
      <c r="B33" s="14" t="s">
        <v>25</v>
      </c>
      <c r="C33" s="53">
        <v>164673</v>
      </c>
      <c r="D33" s="57">
        <v>28166.169000008063</v>
      </c>
      <c r="E33" s="23">
        <f t="shared" si="0"/>
        <v>17.10430307336847</v>
      </c>
      <c r="F33" s="28">
        <v>2494.7</v>
      </c>
      <c r="G33" s="4">
        <v>362.48099999996737</v>
      </c>
      <c r="H33" s="23">
        <f t="shared" si="1"/>
        <v>14.530043692627064</v>
      </c>
    </row>
    <row r="34" spans="2:8" ht="13">
      <c r="B34" s="15" t="s">
        <v>26</v>
      </c>
      <c r="C34" s="54">
        <v>330623</v>
      </c>
      <c r="D34" s="58">
        <v>62998.65099997448</v>
      </c>
      <c r="E34" s="24">
        <f t="shared" si="0"/>
        <v>19.054527664431838</v>
      </c>
      <c r="F34" s="29">
        <v>4438</v>
      </c>
      <c r="G34" s="5">
        <v>699.6349999998611</v>
      </c>
      <c r="H34" s="24">
        <f t="shared" si="1"/>
        <v>15.764646237040584</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1B9F62-3C4B-4182-8073-91BE1D1C08F7}">
  <dimension ref="B2:H44"/>
  <sheetViews>
    <sheetView showGridLines="0" tabSelected="1" zoomScale="90" zoomScaleNormal="90" workbookViewId="0" topLeftCell="A1">
      <selection activeCell="B20" sqref="B20"/>
    </sheetView>
  </sheetViews>
  <sheetFormatPr defaultColWidth="9.33203125" defaultRowHeight="11.25"/>
  <cols>
    <col min="1" max="1" width="9.33203125" style="2" customWidth="1"/>
    <col min="2" max="2" width="9" style="2" customWidth="1"/>
    <col min="3" max="3" width="17.66015625" style="2" customWidth="1"/>
    <col min="4" max="4" width="21.33203125" style="2" customWidth="1"/>
    <col min="5" max="5" width="22" style="2" customWidth="1"/>
    <col min="6" max="6" width="17.16015625" style="2" customWidth="1"/>
    <col min="7" max="7" width="18.66015625" style="2" customWidth="1"/>
    <col min="8" max="8" width="18.33203125" style="2" customWidth="1"/>
    <col min="9" max="16384" width="9.33203125" style="2" customWidth="1"/>
  </cols>
  <sheetData>
    <row r="1" ht="12.75"/>
    <row r="2" ht="15.75">
      <c r="B2" s="1" t="s">
        <v>67</v>
      </c>
    </row>
    <row r="3" spans="2:3" ht="14.25">
      <c r="B3" s="17" t="s">
        <v>29</v>
      </c>
      <c r="C3" s="8"/>
    </row>
    <row r="4" ht="12.75">
      <c r="C4" s="9"/>
    </row>
    <row r="5" spans="2:4" ht="12.75">
      <c r="B5" s="37" t="s">
        <v>35</v>
      </c>
      <c r="C5" s="36" t="s">
        <v>34</v>
      </c>
      <c r="D5" s="36" t="s">
        <v>31</v>
      </c>
    </row>
    <row r="6" spans="2:6" ht="12.75">
      <c r="B6" s="38">
        <v>2010</v>
      </c>
      <c r="C6" s="144">
        <f>'2010'!E7</f>
        <v>13.786086181642801</v>
      </c>
      <c r="D6" s="144">
        <f>'2010'!H7</f>
        <v>11.854475482981213</v>
      </c>
      <c r="E6" s="76"/>
      <c r="F6" s="76"/>
    </row>
    <row r="7" spans="2:6" ht="12.75">
      <c r="B7" s="38">
        <v>2011</v>
      </c>
      <c r="C7" s="144">
        <f>'2011'!E7</f>
        <v>14.997271998344159</v>
      </c>
      <c r="D7" s="144">
        <f>'2011'!H7</f>
        <v>13.111697612061828</v>
      </c>
      <c r="E7" s="143">
        <f aca="true" t="shared" si="0" ref="E7:E17">C7-C6</f>
        <v>1.2111858167013576</v>
      </c>
      <c r="F7" s="143">
        <f aca="true" t="shared" si="1" ref="F7:F17">D7-D6</f>
        <v>1.2572221290806151</v>
      </c>
    </row>
    <row r="8" spans="2:6" ht="12.75">
      <c r="B8" s="38">
        <v>2012</v>
      </c>
      <c r="C8" s="144">
        <f>'2012'!E7</f>
        <v>15.733040717854754</v>
      </c>
      <c r="D8" s="144">
        <f>'2012'!H7</f>
        <v>13.885470162409879</v>
      </c>
      <c r="E8" s="143">
        <f t="shared" si="0"/>
        <v>0.7357687195105953</v>
      </c>
      <c r="F8" s="143">
        <f t="shared" si="1"/>
        <v>0.7737725503480508</v>
      </c>
    </row>
    <row r="9" spans="2:6" ht="12.75">
      <c r="B9" s="38">
        <v>2013</v>
      </c>
      <c r="C9" s="144">
        <f>'2013'!E7</f>
        <v>15.923911475457814</v>
      </c>
      <c r="D9" s="144">
        <f>'2013'!H7</f>
        <v>14.160439836540137</v>
      </c>
      <c r="E9" s="143">
        <f t="shared" si="0"/>
        <v>0.19087075760305972</v>
      </c>
      <c r="F9" s="143">
        <f t="shared" si="1"/>
        <v>0.27496967413025786</v>
      </c>
    </row>
    <row r="10" spans="2:6" ht="12.75">
      <c r="B10" s="38">
        <v>2014</v>
      </c>
      <c r="C10" s="144">
        <f>'2014'!E7</f>
        <v>16.131788007061466</v>
      </c>
      <c r="D10" s="144">
        <f>'2014'!H7</f>
        <v>14.218933138660997</v>
      </c>
      <c r="E10" s="143">
        <f t="shared" si="0"/>
        <v>0.20787653160365238</v>
      </c>
      <c r="F10" s="143">
        <f t="shared" si="1"/>
        <v>0.058493302120860236</v>
      </c>
    </row>
    <row r="11" spans="2:6" ht="12.75">
      <c r="B11" s="38">
        <v>2015</v>
      </c>
      <c r="C11" s="144">
        <f>'2015'!E7</f>
        <v>17.067564083705317</v>
      </c>
      <c r="D11" s="144">
        <f>'2015'!H7</f>
        <v>14.67421421094762</v>
      </c>
      <c r="E11" s="143">
        <f t="shared" si="0"/>
        <v>0.935776076643851</v>
      </c>
      <c r="F11" s="143">
        <f t="shared" si="1"/>
        <v>0.4552810722866223</v>
      </c>
    </row>
    <row r="12" spans="2:7" ht="12.75">
      <c r="B12" s="38">
        <v>2016</v>
      </c>
      <c r="C12" s="144">
        <f>'2016'!E7</f>
        <v>16.66395029595013</v>
      </c>
      <c r="D12" s="144">
        <f>'2016'!H7</f>
        <v>14.463710694876704</v>
      </c>
      <c r="E12" s="143">
        <f t="shared" si="0"/>
        <v>-0.4036137877551873</v>
      </c>
      <c r="F12" s="143">
        <f t="shared" si="1"/>
        <v>-0.210503516070915</v>
      </c>
      <c r="G12" s="35"/>
    </row>
    <row r="13" spans="2:7" ht="12.75">
      <c r="B13" s="38">
        <v>2017</v>
      </c>
      <c r="C13" s="144">
        <f>'2017'!E7</f>
        <v>17.031142479989054</v>
      </c>
      <c r="D13" s="144">
        <f>'2017'!H7</f>
        <v>14.62029891708911</v>
      </c>
      <c r="E13" s="143">
        <f t="shared" si="0"/>
        <v>0.36719218403892384</v>
      </c>
      <c r="F13" s="143">
        <f t="shared" si="1"/>
        <v>0.15658822221240598</v>
      </c>
      <c r="G13" s="35"/>
    </row>
    <row r="14" spans="2:7" ht="12.75">
      <c r="B14" s="38">
        <v>2018</v>
      </c>
      <c r="C14" s="144">
        <f>'2018'!E7</f>
        <v>16.844277141427707</v>
      </c>
      <c r="D14" s="144">
        <f>'2018'!H7</f>
        <v>14.307993031632327</v>
      </c>
      <c r="E14" s="143">
        <f t="shared" si="0"/>
        <v>-0.18686533856134702</v>
      </c>
      <c r="F14" s="143">
        <f t="shared" si="1"/>
        <v>-0.3123058854567837</v>
      </c>
      <c r="G14" s="35"/>
    </row>
    <row r="15" spans="2:8" ht="12.75">
      <c r="B15" s="38">
        <v>2019</v>
      </c>
      <c r="C15" s="144">
        <f>'2019'!E7</f>
        <v>17.040691423947813</v>
      </c>
      <c r="D15" s="144">
        <f>'2019'!H7</f>
        <v>14.5519020486466</v>
      </c>
      <c r="E15" s="143">
        <f t="shared" si="0"/>
        <v>0.19641428252010584</v>
      </c>
      <c r="F15" s="143">
        <f t="shared" si="1"/>
        <v>0.24390901701427303</v>
      </c>
      <c r="G15" s="35"/>
      <c r="H15" s="12"/>
    </row>
    <row r="16" spans="2:8" ht="12.75">
      <c r="B16" s="38">
        <v>2020</v>
      </c>
      <c r="C16" s="144">
        <f>'2020'!E7</f>
        <v>16.48980499615268</v>
      </c>
      <c r="D16" s="144">
        <f>'2020'!H7</f>
        <v>14.094843802979412</v>
      </c>
      <c r="E16" s="143">
        <f t="shared" si="0"/>
        <v>-0.5508864277951311</v>
      </c>
      <c r="F16" s="143">
        <f t="shared" si="1"/>
        <v>-0.4570582456671879</v>
      </c>
      <c r="G16" s="35"/>
      <c r="H16" s="10"/>
    </row>
    <row r="17" spans="2:8" ht="12.75">
      <c r="B17" s="38">
        <v>2021</v>
      </c>
      <c r="C17" s="144">
        <f>'2021'!E7</f>
        <v>17.46663153291757</v>
      </c>
      <c r="D17" s="144">
        <f>'2021'!H7</f>
        <v>14.539238732091361</v>
      </c>
      <c r="E17" s="143">
        <f t="shared" si="0"/>
        <v>0.9768265367648894</v>
      </c>
      <c r="F17" s="143">
        <f t="shared" si="1"/>
        <v>0.4443949291119491</v>
      </c>
      <c r="G17" s="35"/>
      <c r="H17" s="10"/>
    </row>
    <row r="18" spans="2:8" ht="12.75">
      <c r="B18" s="38">
        <v>2022</v>
      </c>
      <c r="C18" s="144">
        <f>'T 2022'!E7</f>
        <v>17.657383819430088</v>
      </c>
      <c r="D18" s="144">
        <f>'T 2022'!H7</f>
        <v>14.52156303513776</v>
      </c>
      <c r="E18" s="12">
        <f>C18-C17</f>
        <v>0.19075228651251663</v>
      </c>
      <c r="F18" s="12">
        <f>D18-D17</f>
        <v>-0.01767569695360116</v>
      </c>
      <c r="H18" s="10"/>
    </row>
    <row r="19" spans="3:8" ht="12.75">
      <c r="C19" s="7"/>
      <c r="D19" s="10"/>
      <c r="E19" s="10"/>
      <c r="F19" s="11"/>
      <c r="H19" s="10"/>
    </row>
    <row r="20" spans="2:8" ht="12.75">
      <c r="B20" s="18" t="s">
        <v>87</v>
      </c>
      <c r="C20" s="7"/>
      <c r="D20" s="10"/>
      <c r="E20" s="10"/>
      <c r="F20" s="11"/>
      <c r="H20" s="10"/>
    </row>
    <row r="21" spans="3:8" ht="12.75">
      <c r="C21" s="7"/>
      <c r="D21" s="10"/>
      <c r="E21" s="10"/>
      <c r="F21" s="11"/>
      <c r="H21" s="10"/>
    </row>
    <row r="22" spans="3:8" ht="12.75">
      <c r="C22" s="7"/>
      <c r="D22" s="10"/>
      <c r="E22" s="10"/>
      <c r="F22" s="11"/>
      <c r="H22" s="10"/>
    </row>
    <row r="23" spans="3:8" ht="12.75">
      <c r="C23" s="7"/>
      <c r="D23" s="10"/>
      <c r="E23" s="10"/>
      <c r="F23" s="11"/>
      <c r="H23" s="10"/>
    </row>
    <row r="24" spans="3:8" ht="12.75">
      <c r="C24" s="7"/>
      <c r="D24" s="10"/>
      <c r="E24" s="10"/>
      <c r="F24" s="11"/>
      <c r="H24" s="10"/>
    </row>
    <row r="25" spans="3:8" ht="12.75">
      <c r="C25" s="7"/>
      <c r="D25" s="10"/>
      <c r="E25" s="10"/>
      <c r="F25" s="11"/>
      <c r="H25" s="10"/>
    </row>
    <row r="26" spans="3:8" ht="12.75">
      <c r="C26" s="7"/>
      <c r="D26" s="10"/>
      <c r="E26" s="10"/>
      <c r="F26" s="11"/>
      <c r="H26" s="10"/>
    </row>
    <row r="27" spans="3:8" ht="12.75">
      <c r="C27" s="7"/>
      <c r="D27" s="10"/>
      <c r="E27" s="10"/>
      <c r="F27" s="11"/>
      <c r="H27" s="10"/>
    </row>
    <row r="28" spans="3:8" ht="12.75">
      <c r="C28" s="7"/>
      <c r="D28" s="10"/>
      <c r="E28" s="10"/>
      <c r="F28" s="11"/>
      <c r="H28" s="10"/>
    </row>
    <row r="29" spans="3:8" ht="12.75">
      <c r="C29" s="7"/>
      <c r="D29" s="10"/>
      <c r="E29" s="10"/>
      <c r="F29" s="11"/>
      <c r="H29" s="10"/>
    </row>
    <row r="30" spans="3:8" ht="12.75">
      <c r="C30" s="7"/>
      <c r="D30" s="10"/>
      <c r="E30" s="10"/>
      <c r="F30" s="11"/>
      <c r="H30" s="10"/>
    </row>
    <row r="31" spans="3:8" ht="12.75">
      <c r="C31" s="7"/>
      <c r="D31" s="10"/>
      <c r="E31" s="10"/>
      <c r="F31" s="11"/>
      <c r="H31" s="10"/>
    </row>
    <row r="32" spans="3:8" ht="12.75">
      <c r="C32" s="7"/>
      <c r="D32" s="10"/>
      <c r="E32" s="10"/>
      <c r="F32" s="11"/>
      <c r="H32" s="10"/>
    </row>
    <row r="33" spans="3:8" ht="12.75">
      <c r="C33" s="7"/>
      <c r="D33" s="10"/>
      <c r="E33" s="10"/>
      <c r="F33" s="11"/>
      <c r="H33" s="10"/>
    </row>
    <row r="34" spans="3:8" ht="12.75">
      <c r="C34" s="7"/>
      <c r="D34" s="10"/>
      <c r="E34" s="10"/>
      <c r="F34" s="11"/>
      <c r="H34" s="10"/>
    </row>
    <row r="35" spans="3:8" ht="12.75">
      <c r="C35" s="7"/>
      <c r="D35" s="10"/>
      <c r="E35" s="10"/>
      <c r="F35" s="11"/>
      <c r="H35" s="10"/>
    </row>
    <row r="36" spans="3:8" ht="12.75">
      <c r="C36" s="7"/>
      <c r="D36" s="10"/>
      <c r="E36" s="10"/>
      <c r="F36" s="11"/>
      <c r="H36" s="10"/>
    </row>
    <row r="37" spans="3:8" ht="12.75">
      <c r="C37" s="7"/>
      <c r="D37" s="10"/>
      <c r="E37" s="10"/>
      <c r="F37" s="11"/>
      <c r="H37" s="10"/>
    </row>
    <row r="38" spans="3:8" ht="12.75">
      <c r="C38" s="7"/>
      <c r="D38" s="10"/>
      <c r="E38" s="10"/>
      <c r="F38" s="11"/>
      <c r="H38" s="10"/>
    </row>
    <row r="39" spans="3:8" ht="12.75">
      <c r="C39" s="7"/>
      <c r="D39" s="10"/>
      <c r="E39" s="10"/>
      <c r="F39" s="11"/>
      <c r="H39" s="10"/>
    </row>
    <row r="40" spans="3:8" ht="12.75">
      <c r="C40" s="7"/>
      <c r="D40" s="10"/>
      <c r="E40" s="10"/>
      <c r="F40" s="11"/>
      <c r="H40" s="10"/>
    </row>
    <row r="41" spans="3:8" ht="12.75">
      <c r="C41" s="7"/>
      <c r="D41" s="10"/>
      <c r="E41" s="10"/>
      <c r="F41" s="11"/>
      <c r="H41" s="10"/>
    </row>
    <row r="44" ht="13">
      <c r="C44" s="18"/>
    </row>
  </sheetData>
  <printOptions/>
  <pageMargins left="0.7" right="0.7" top="0.75" bottom="0.75" header="0.3" footer="0.3"/>
  <pageSetup horizontalDpi="1200" verticalDpi="1200" orientation="portrait"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D69245-8298-420E-9588-5A7D4267B26A}">
  <dimension ref="B2:H42"/>
  <sheetViews>
    <sheetView showGridLines="0" zoomScale="90" zoomScaleNormal="90" workbookViewId="0" topLeftCell="I1">
      <selection activeCell="H4" sqref="H4"/>
    </sheetView>
  </sheetViews>
  <sheetFormatPr defaultColWidth="9.33203125" defaultRowHeight="11.25"/>
  <cols>
    <col min="1" max="1" width="9.33203125" style="2" customWidth="1"/>
    <col min="2" max="2" width="25.16015625" style="2" customWidth="1"/>
    <col min="3" max="3" width="29.33203125" style="2" customWidth="1"/>
    <col min="4" max="4" width="32" style="2" customWidth="1"/>
    <col min="5" max="5" width="7.16015625" style="2" customWidth="1"/>
    <col min="6" max="6" width="17.16015625" style="2" customWidth="1"/>
    <col min="7" max="7" width="29.33203125" style="2" customWidth="1"/>
    <col min="8" max="8" width="31.33203125" style="2" customWidth="1"/>
    <col min="9" max="16384" width="9.33203125" style="2" customWidth="1"/>
  </cols>
  <sheetData>
    <row r="1" ht="12.75"/>
    <row r="2" ht="15.75">
      <c r="B2" s="1" t="s">
        <v>68</v>
      </c>
    </row>
    <row r="3" spans="2:3" ht="14.25">
      <c r="B3" s="17" t="s">
        <v>29</v>
      </c>
      <c r="C3" s="8"/>
    </row>
    <row r="4" spans="2:3" ht="14.25">
      <c r="B4" s="17"/>
      <c r="C4" s="8"/>
    </row>
    <row r="5" spans="2:6" ht="12.75">
      <c r="B5" s="2" t="s">
        <v>39</v>
      </c>
      <c r="C5" s="9"/>
      <c r="F5" s="2" t="s">
        <v>48</v>
      </c>
    </row>
    <row r="6" spans="2:8" ht="53.25" customHeight="1">
      <c r="B6" s="75"/>
      <c r="C6" s="42" t="s">
        <v>75</v>
      </c>
      <c r="D6" s="42" t="s">
        <v>76</v>
      </c>
      <c r="E6" s="7"/>
      <c r="F6" s="75"/>
      <c r="G6" s="42" t="s">
        <v>75</v>
      </c>
      <c r="H6" s="42" t="s">
        <v>77</v>
      </c>
    </row>
    <row r="7" spans="2:8" ht="12.75">
      <c r="B7" s="44" t="s">
        <v>0</v>
      </c>
      <c r="C7" s="145">
        <f>'T 2022'!E7</f>
        <v>17.657383819430088</v>
      </c>
      <c r="D7" s="145">
        <f>'T 2022'!H7</f>
        <v>14.52156303513776</v>
      </c>
      <c r="E7" s="130"/>
      <c r="F7" s="44" t="s">
        <v>0</v>
      </c>
      <c r="G7" s="145">
        <v>17.657383819430088</v>
      </c>
      <c r="H7" s="145">
        <v>14.52156303513776</v>
      </c>
    </row>
    <row r="8" spans="2:8" ht="12.75">
      <c r="B8" s="146" t="s">
        <v>1</v>
      </c>
      <c r="C8" s="144">
        <f>'T 2022'!E8</f>
        <v>19.04015001528977</v>
      </c>
      <c r="D8" s="144">
        <f>'T 2022'!H8</f>
        <v>15.673632778004142</v>
      </c>
      <c r="E8" s="130"/>
      <c r="F8" s="146" t="s">
        <v>6</v>
      </c>
      <c r="G8" s="144">
        <v>51.55450093909442</v>
      </c>
      <c r="H8" s="144">
        <v>29.507179069967243</v>
      </c>
    </row>
    <row r="9" spans="2:8" ht="12.75">
      <c r="B9" s="146" t="s">
        <v>2</v>
      </c>
      <c r="C9" s="144">
        <f>'T 2022'!E9</f>
        <v>21.5963916241704</v>
      </c>
      <c r="D9" s="144">
        <f>'T 2022'!H9</f>
        <v>21.47225522494148</v>
      </c>
      <c r="E9" s="130"/>
      <c r="F9" s="146" t="s">
        <v>15</v>
      </c>
      <c r="G9" s="144">
        <v>30.18631107584718</v>
      </c>
      <c r="H9" s="144">
        <v>22.670952997274878</v>
      </c>
    </row>
    <row r="10" spans="2:8" ht="12.75">
      <c r="B10" s="146" t="s">
        <v>3</v>
      </c>
      <c r="C10" s="144">
        <f>'T 2022'!E10</f>
        <v>15.04127376281223</v>
      </c>
      <c r="D10" s="144">
        <f>'T 2022'!H10</f>
        <v>15.081379689307187</v>
      </c>
      <c r="E10" s="130"/>
      <c r="F10" s="146" t="s">
        <v>12</v>
      </c>
      <c r="G10" s="144">
        <v>26.95183064021826</v>
      </c>
      <c r="H10" s="144">
        <v>17.67742266849882</v>
      </c>
    </row>
    <row r="11" spans="2:8" ht="12.75">
      <c r="B11" s="146" t="s">
        <v>4</v>
      </c>
      <c r="C11" s="144">
        <f>'T 2022'!E11</f>
        <v>24.478247500773875</v>
      </c>
      <c r="D11" s="144">
        <f>'T 2022'!H11</f>
        <v>15.775347222219327</v>
      </c>
      <c r="E11" s="130"/>
      <c r="F11" s="146" t="s">
        <v>4</v>
      </c>
      <c r="G11" s="144">
        <v>24.478247500773875</v>
      </c>
      <c r="H11" s="144">
        <v>15.775347222219327</v>
      </c>
    </row>
    <row r="12" spans="2:8" ht="12.75">
      <c r="B12" s="146" t="s">
        <v>27</v>
      </c>
      <c r="C12" s="144">
        <f>'T 2022'!E12</f>
        <v>17.79321768575135</v>
      </c>
      <c r="D12" s="144">
        <f>'T 2022'!H12</f>
        <v>14.92373015177283</v>
      </c>
      <c r="E12" s="130"/>
      <c r="F12" s="146" t="s">
        <v>17</v>
      </c>
      <c r="G12" s="144">
        <v>22.202628153476553</v>
      </c>
      <c r="H12" s="144">
        <v>20.0241194798394</v>
      </c>
    </row>
    <row r="13" spans="2:8" ht="12.75">
      <c r="B13" s="146" t="s">
        <v>5</v>
      </c>
      <c r="C13" s="144">
        <f>'T 2022'!E13</f>
        <v>20.69113151771172</v>
      </c>
      <c r="D13" s="144">
        <f>'T 2022'!H13</f>
        <v>17.206310606744168</v>
      </c>
      <c r="E13" s="130"/>
      <c r="F13" s="146" t="s">
        <v>18</v>
      </c>
      <c r="G13" s="144">
        <v>21.796542463792075</v>
      </c>
      <c r="H13" s="144">
        <v>17.72165993895528</v>
      </c>
    </row>
    <row r="14" spans="2:8" ht="12.75">
      <c r="B14" s="146" t="s">
        <v>6</v>
      </c>
      <c r="C14" s="144">
        <f>'T 2022'!E14</f>
        <v>51.55450093909442</v>
      </c>
      <c r="D14" s="144">
        <f>'T 2022'!H14</f>
        <v>29.507179069967243</v>
      </c>
      <c r="E14" s="147"/>
      <c r="F14" s="146" t="s">
        <v>2</v>
      </c>
      <c r="G14" s="144">
        <v>21.5963916241704</v>
      </c>
      <c r="H14" s="144">
        <v>21.47225522494148</v>
      </c>
    </row>
    <row r="15" spans="2:8" ht="12.75">
      <c r="B15" s="146" t="s">
        <v>7</v>
      </c>
      <c r="C15" s="144">
        <f>'T 2022'!E15</f>
        <v>14.734454008127212</v>
      </c>
      <c r="D15" s="144">
        <f>'T 2022'!H15</f>
        <v>12.2845411998307</v>
      </c>
      <c r="E15" s="148"/>
      <c r="F15" s="146" t="s">
        <v>14</v>
      </c>
      <c r="G15" s="144">
        <v>20.81548863840989</v>
      </c>
      <c r="H15" s="144">
        <v>17.1037026278616</v>
      </c>
    </row>
    <row r="16" spans="2:8" ht="12.75">
      <c r="B16" s="146" t="s">
        <v>8</v>
      </c>
      <c r="C16" s="144">
        <f>'T 2022'!E16</f>
        <v>13.988114784858071</v>
      </c>
      <c r="D16" s="144">
        <f>'T 2022'!H16</f>
        <v>13.543496109788276</v>
      </c>
      <c r="E16" s="149"/>
      <c r="F16" s="146" t="s">
        <v>5</v>
      </c>
      <c r="G16" s="144">
        <v>20.69113151771172</v>
      </c>
      <c r="H16" s="144">
        <v>17.206310606744168</v>
      </c>
    </row>
    <row r="17" spans="2:8" ht="12.75">
      <c r="B17" s="146" t="s">
        <v>9</v>
      </c>
      <c r="C17" s="144">
        <f>'T 2022'!E17</f>
        <v>13.692969151015303</v>
      </c>
      <c r="D17" s="144">
        <f>'T 2022'!H17</f>
        <v>12.400432353335061</v>
      </c>
      <c r="E17" s="149"/>
      <c r="F17" s="146" t="s">
        <v>23</v>
      </c>
      <c r="G17" s="144">
        <v>19.487298551772145</v>
      </c>
      <c r="H17" s="144">
        <v>17.318230830285053</v>
      </c>
    </row>
    <row r="18" spans="2:8" ht="12.75">
      <c r="B18" s="146" t="s">
        <v>10</v>
      </c>
      <c r="C18" s="144">
        <f>'T 2022'!E18</f>
        <v>8.991634814324518</v>
      </c>
      <c r="D18" s="144">
        <f>'T 2022'!H18</f>
        <v>8.995454291335355</v>
      </c>
      <c r="E18" s="149"/>
      <c r="F18" s="146" t="s">
        <v>13</v>
      </c>
      <c r="G18" s="144">
        <v>19.212533885219244</v>
      </c>
      <c r="H18" s="144">
        <v>17.768663286890096</v>
      </c>
    </row>
    <row r="19" spans="2:8" ht="12.75">
      <c r="B19" s="146" t="s">
        <v>11</v>
      </c>
      <c r="C19" s="144">
        <f>'T 2022'!E19</f>
        <v>13.639285887682155</v>
      </c>
      <c r="D19" s="144">
        <f>'T 2022'!H19</f>
        <v>12.77736914229921</v>
      </c>
      <c r="E19" s="149"/>
      <c r="F19" s="146" t="s">
        <v>26</v>
      </c>
      <c r="G19" s="144">
        <v>19.040620288003208</v>
      </c>
      <c r="H19" s="144">
        <v>15.000693240898292</v>
      </c>
    </row>
    <row r="20" spans="2:8" ht="12.75">
      <c r="B20" s="146" t="s">
        <v>12</v>
      </c>
      <c r="C20" s="144">
        <f>'T 2022'!E20</f>
        <v>26.95183064021826</v>
      </c>
      <c r="D20" s="144">
        <f>'T 2022'!H20</f>
        <v>17.67742266849882</v>
      </c>
      <c r="E20" s="149"/>
      <c r="F20" s="146" t="s">
        <v>1</v>
      </c>
      <c r="G20" s="144">
        <v>19.04015001528977</v>
      </c>
      <c r="H20" s="144">
        <v>15.673632778004142</v>
      </c>
    </row>
    <row r="21" spans="2:8" ht="12.75">
      <c r="B21" s="146" t="s">
        <v>13</v>
      </c>
      <c r="C21" s="144">
        <f>'T 2022'!E21</f>
        <v>19.212533885219244</v>
      </c>
      <c r="D21" s="144">
        <f>'T 2022'!H21</f>
        <v>17.768663286890096</v>
      </c>
      <c r="E21" s="149"/>
      <c r="F21" s="146" t="s">
        <v>27</v>
      </c>
      <c r="G21" s="144">
        <v>17.79321768575135</v>
      </c>
      <c r="H21" s="144">
        <v>14.92373015177283</v>
      </c>
    </row>
    <row r="22" spans="2:8" ht="12.75">
      <c r="B22" s="146" t="s">
        <v>14</v>
      </c>
      <c r="C22" s="144">
        <f>'T 2022'!E22</f>
        <v>20.81548863840989</v>
      </c>
      <c r="D22" s="144">
        <f>'T 2022'!H22</f>
        <v>17.1037026278616</v>
      </c>
      <c r="E22" s="149"/>
      <c r="F22" s="146" t="s">
        <v>25</v>
      </c>
      <c r="G22" s="144">
        <v>17.655001178152556</v>
      </c>
      <c r="H22" s="144">
        <v>14.47715440346449</v>
      </c>
    </row>
    <row r="23" spans="2:8" ht="12.75">
      <c r="B23" s="146" t="s">
        <v>15</v>
      </c>
      <c r="C23" s="144">
        <f>'T 2022'!E23</f>
        <v>30.18631107584718</v>
      </c>
      <c r="D23" s="144">
        <f>'T 2022'!H23</f>
        <v>22.670952997274878</v>
      </c>
      <c r="E23" s="149"/>
      <c r="F23" s="146" t="s">
        <v>20</v>
      </c>
      <c r="G23" s="144">
        <v>17.48558259643805</v>
      </c>
      <c r="H23" s="144">
        <v>15.724794587592477</v>
      </c>
    </row>
    <row r="24" spans="2:8" ht="12.75">
      <c r="B24" s="146" t="s">
        <v>16</v>
      </c>
      <c r="C24" s="144">
        <f>'T 2022'!E24</f>
        <v>17.120950882012025</v>
      </c>
      <c r="D24" s="144">
        <f>'T 2022'!H24</f>
        <v>15.694762666680464</v>
      </c>
      <c r="E24" s="149"/>
      <c r="F24" s="146" t="s">
        <v>16</v>
      </c>
      <c r="G24" s="144">
        <v>17.120950882012025</v>
      </c>
      <c r="H24" s="144">
        <v>15.694762666680464</v>
      </c>
    </row>
    <row r="25" spans="2:8" ht="12.75">
      <c r="B25" s="146" t="s">
        <v>17</v>
      </c>
      <c r="C25" s="144">
        <f>'T 2022'!E25</f>
        <v>22.202628153476553</v>
      </c>
      <c r="D25" s="144">
        <f>'T 2022'!H25</f>
        <v>20.0241194798394</v>
      </c>
      <c r="E25" s="149"/>
      <c r="F25" s="146" t="s">
        <v>24</v>
      </c>
      <c r="G25" s="144">
        <v>16.310202516114092</v>
      </c>
      <c r="H25" s="144">
        <v>16.02548019463298</v>
      </c>
    </row>
    <row r="26" spans="2:8" ht="12.75">
      <c r="B26" s="146" t="s">
        <v>18</v>
      </c>
      <c r="C26" s="144">
        <f>'T 2022'!E26</f>
        <v>21.796542463792075</v>
      </c>
      <c r="D26" s="144">
        <f>'T 2022'!H26</f>
        <v>17.72165993895528</v>
      </c>
      <c r="E26" s="149"/>
      <c r="F26" s="146" t="s">
        <v>19</v>
      </c>
      <c r="G26" s="144">
        <v>15.525747037538842</v>
      </c>
      <c r="H26" s="144">
        <v>13.23527334444527</v>
      </c>
    </row>
    <row r="27" spans="2:8" ht="12.75">
      <c r="B27" s="146" t="s">
        <v>19</v>
      </c>
      <c r="C27" s="144">
        <f>'T 2022'!E27</f>
        <v>15.525747037538842</v>
      </c>
      <c r="D27" s="144">
        <f>'T 2022'!H27</f>
        <v>13.23527334444527</v>
      </c>
      <c r="E27" s="149"/>
      <c r="F27" s="146" t="s">
        <v>3</v>
      </c>
      <c r="G27" s="144">
        <v>15.04127376281223</v>
      </c>
      <c r="H27" s="144">
        <v>15.081379689307187</v>
      </c>
    </row>
    <row r="28" spans="2:8" ht="12.75">
      <c r="B28" s="146" t="s">
        <v>20</v>
      </c>
      <c r="C28" s="144">
        <f>'T 2022'!E28</f>
        <v>17.48558259643805</v>
      </c>
      <c r="D28" s="144">
        <f>'T 2022'!H28</f>
        <v>15.724794587592477</v>
      </c>
      <c r="E28" s="149"/>
      <c r="F28" s="146" t="s">
        <v>7</v>
      </c>
      <c r="G28" s="144">
        <v>14.734454008127212</v>
      </c>
      <c r="H28" s="144">
        <v>12.2845411998307</v>
      </c>
    </row>
    <row r="29" spans="2:8" ht="12.75">
      <c r="B29" s="146" t="s">
        <v>21</v>
      </c>
      <c r="C29" s="144">
        <f>'T 2022'!E29</f>
        <v>12.089292152733067</v>
      </c>
      <c r="D29" s="144">
        <f>'T 2022'!H29</f>
        <v>12.474129055379136</v>
      </c>
      <c r="E29" s="149"/>
      <c r="F29" s="146" t="s">
        <v>8</v>
      </c>
      <c r="G29" s="144">
        <v>13.988114784858071</v>
      </c>
      <c r="H29" s="144">
        <v>13.543496109788276</v>
      </c>
    </row>
    <row r="30" spans="2:8" ht="12.75">
      <c r="B30" s="146" t="s">
        <v>22</v>
      </c>
      <c r="C30" s="144">
        <f>'T 2022'!E30</f>
        <v>13.898881230988131</v>
      </c>
      <c r="D30" s="144">
        <f>'T 2022'!H30</f>
        <v>13.141977095608876</v>
      </c>
      <c r="E30" s="149"/>
      <c r="F30" s="146" t="s">
        <v>22</v>
      </c>
      <c r="G30" s="144">
        <v>13.898881230988131</v>
      </c>
      <c r="H30" s="144">
        <v>13.141977095608876</v>
      </c>
    </row>
    <row r="31" spans="2:8" ht="12.75">
      <c r="B31" s="146" t="s">
        <v>23</v>
      </c>
      <c r="C31" s="144">
        <f>'T 2022'!E31</f>
        <v>19.487298551772145</v>
      </c>
      <c r="D31" s="144">
        <f>'T 2022'!H31</f>
        <v>17.318230830285053</v>
      </c>
      <c r="E31" s="149"/>
      <c r="F31" s="146" t="s">
        <v>9</v>
      </c>
      <c r="G31" s="144">
        <v>13.692969151015303</v>
      </c>
      <c r="H31" s="144">
        <v>12.400432353335061</v>
      </c>
    </row>
    <row r="32" spans="2:8" ht="12.75">
      <c r="B32" s="146" t="s">
        <v>24</v>
      </c>
      <c r="C32" s="144">
        <f>'T 2022'!E32</f>
        <v>16.310202516114092</v>
      </c>
      <c r="D32" s="144">
        <f>'T 2022'!H32</f>
        <v>16.02548019463298</v>
      </c>
      <c r="E32" s="149"/>
      <c r="F32" s="146" t="s">
        <v>11</v>
      </c>
      <c r="G32" s="144">
        <v>13.639285887682155</v>
      </c>
      <c r="H32" s="144">
        <v>12.77736914229921</v>
      </c>
    </row>
    <row r="33" spans="2:8" ht="12.75">
      <c r="B33" s="146" t="s">
        <v>25</v>
      </c>
      <c r="C33" s="144">
        <f>'T 2022'!E33</f>
        <v>17.655001178152556</v>
      </c>
      <c r="D33" s="144">
        <f>'T 2022'!H33</f>
        <v>14.47715440346449</v>
      </c>
      <c r="E33" s="149"/>
      <c r="F33" s="146" t="s">
        <v>21</v>
      </c>
      <c r="G33" s="144">
        <v>12.089292152733067</v>
      </c>
      <c r="H33" s="144">
        <v>12.474129055379136</v>
      </c>
    </row>
    <row r="34" spans="2:8" ht="12.75">
      <c r="B34" s="146" t="s">
        <v>26</v>
      </c>
      <c r="C34" s="144">
        <f>'T 2022'!E34</f>
        <v>19.040620288003208</v>
      </c>
      <c r="D34" s="144">
        <f>'T 2022'!H34</f>
        <v>15.000693240898292</v>
      </c>
      <c r="E34" s="149"/>
      <c r="F34" s="146" t="s">
        <v>10</v>
      </c>
      <c r="G34" s="144">
        <v>8.991634814324518</v>
      </c>
      <c r="H34" s="144">
        <v>8.995454291335355</v>
      </c>
    </row>
    <row r="35" spans="2:8" ht="12.75">
      <c r="B35" s="130"/>
      <c r="C35" s="150"/>
      <c r="D35" s="149"/>
      <c r="E35" s="149"/>
      <c r="F35" s="149"/>
      <c r="G35" s="130"/>
      <c r="H35" s="149"/>
    </row>
    <row r="36" spans="2:8" ht="12.75">
      <c r="B36" s="130" t="s">
        <v>92</v>
      </c>
      <c r="C36" s="150"/>
      <c r="D36" s="149"/>
      <c r="E36" s="149"/>
      <c r="F36" s="149"/>
      <c r="G36" s="130"/>
      <c r="H36" s="149"/>
    </row>
    <row r="37" spans="2:8" ht="12.75">
      <c r="B37" s="130"/>
      <c r="C37" s="150"/>
      <c r="D37" s="149"/>
      <c r="E37" s="149"/>
      <c r="F37" s="149"/>
      <c r="G37" s="130"/>
      <c r="H37" s="149"/>
    </row>
    <row r="38" spans="2:8" ht="12.75">
      <c r="B38" s="18" t="s">
        <v>87</v>
      </c>
      <c r="C38" s="150"/>
      <c r="D38" s="149"/>
      <c r="E38" s="149"/>
      <c r="F38" s="149"/>
      <c r="G38" s="130"/>
      <c r="H38" s="149"/>
    </row>
    <row r="39" spans="2:8" ht="12.75">
      <c r="B39" s="130"/>
      <c r="C39" s="150"/>
      <c r="D39" s="149"/>
      <c r="E39" s="149"/>
      <c r="F39" s="149"/>
      <c r="G39" s="130"/>
      <c r="H39" s="149"/>
    </row>
    <row r="40" spans="2:8" ht="11.25">
      <c r="B40" s="130"/>
      <c r="C40" s="150"/>
      <c r="D40" s="149"/>
      <c r="E40" s="149"/>
      <c r="F40" s="149"/>
      <c r="G40" s="130"/>
      <c r="H40" s="149"/>
    </row>
    <row r="41" spans="3:8" ht="11.25">
      <c r="C41" s="7"/>
      <c r="D41" s="10"/>
      <c r="E41" s="10"/>
      <c r="F41" s="11"/>
      <c r="H41" s="10"/>
    </row>
    <row r="42" spans="3:8" ht="11.25">
      <c r="C42" s="7"/>
      <c r="D42" s="10"/>
      <c r="E42" s="10"/>
      <c r="F42" s="11"/>
      <c r="H42" s="10"/>
    </row>
  </sheetData>
  <printOptions/>
  <pageMargins left="0.7" right="0.7" top="0.75" bottom="0.75" header="0.3" footer="0.3"/>
  <pageSetup horizontalDpi="1200" verticalDpi="1200" orientation="portrait" r:id="rId2"/>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7C7CEB-0C39-48BB-9750-DD7DE92BA32B}">
  <sheetPr>
    <pageSetUpPr fitToPage="1"/>
  </sheetPr>
  <dimension ref="A2:T44"/>
  <sheetViews>
    <sheetView showGridLines="0" zoomScale="90" zoomScaleNormal="90" workbookViewId="0" topLeftCell="T15">
      <selection activeCell="H36" sqref="H36"/>
    </sheetView>
  </sheetViews>
  <sheetFormatPr defaultColWidth="9.33203125" defaultRowHeight="11.25"/>
  <cols>
    <col min="1" max="1" width="13.33203125" style="2" customWidth="1"/>
    <col min="2" max="2" width="16.83203125" style="2" customWidth="1"/>
    <col min="3" max="3" width="16.33203125" style="2" customWidth="1"/>
    <col min="4" max="4" width="32.66015625" style="2" customWidth="1"/>
    <col min="5" max="5" width="27.16015625" style="2" customWidth="1"/>
    <col min="6" max="7" width="18.33203125" style="2" customWidth="1"/>
    <col min="8" max="8" width="13.16015625" style="2" customWidth="1"/>
    <col min="9" max="9" width="17.66015625" style="2" customWidth="1"/>
    <col min="10" max="10" width="45" style="2" customWidth="1"/>
    <col min="11" max="11" width="39.33203125" style="2" customWidth="1"/>
    <col min="12" max="13" width="16.83203125" style="2" customWidth="1"/>
    <col min="14" max="14" width="9.33203125" style="2" customWidth="1"/>
    <col min="15" max="15" width="17.66015625" style="2" customWidth="1"/>
    <col min="16" max="16" width="45" style="2" customWidth="1"/>
    <col min="17" max="17" width="39.33203125" style="2" customWidth="1"/>
    <col min="18" max="19" width="16.83203125" style="2" customWidth="1"/>
    <col min="20" max="16384" width="9.33203125" style="2" customWidth="1"/>
  </cols>
  <sheetData>
    <row r="1" ht="12.75"/>
    <row r="2" ht="15.75">
      <c r="B2" s="1" t="s">
        <v>70</v>
      </c>
    </row>
    <row r="3" ht="14.25">
      <c r="B3" s="17" t="s">
        <v>33</v>
      </c>
    </row>
    <row r="4" ht="12.75"/>
    <row r="5" spans="1:16" ht="39" customHeight="1">
      <c r="A5" s="39"/>
      <c r="B5" s="196"/>
      <c r="C5" s="30" t="s">
        <v>32</v>
      </c>
      <c r="D5" s="50" t="s">
        <v>36</v>
      </c>
      <c r="E5" s="50" t="s">
        <v>37</v>
      </c>
      <c r="F5" s="49" t="s">
        <v>82</v>
      </c>
      <c r="G5" s="84" t="s">
        <v>83</v>
      </c>
      <c r="J5" s="45" t="s">
        <v>39</v>
      </c>
      <c r="P5" s="45" t="s">
        <v>48</v>
      </c>
    </row>
    <row r="6" spans="1:19" ht="38.25">
      <c r="A6" s="39"/>
      <c r="B6" s="197"/>
      <c r="C6" s="94" t="s">
        <v>33</v>
      </c>
      <c r="D6" s="95" t="s">
        <v>33</v>
      </c>
      <c r="E6" s="95" t="s">
        <v>33</v>
      </c>
      <c r="F6" s="95" t="s">
        <v>33</v>
      </c>
      <c r="G6" s="95" t="s">
        <v>29</v>
      </c>
      <c r="H6" s="130"/>
      <c r="I6" s="151"/>
      <c r="J6" s="152" t="s">
        <v>36</v>
      </c>
      <c r="K6" s="152" t="s">
        <v>37</v>
      </c>
      <c r="L6" s="32" t="s">
        <v>82</v>
      </c>
      <c r="M6" s="32" t="s">
        <v>83</v>
      </c>
      <c r="N6" s="130"/>
      <c r="O6" s="151"/>
      <c r="P6" s="153" t="s">
        <v>36</v>
      </c>
      <c r="Q6" s="153" t="s">
        <v>37</v>
      </c>
      <c r="R6" s="32" t="s">
        <v>82</v>
      </c>
      <c r="S6" s="32" t="s">
        <v>83</v>
      </c>
    </row>
    <row r="7" spans="2:19" ht="12.75">
      <c r="B7" s="25" t="s">
        <v>0</v>
      </c>
      <c r="C7" s="99">
        <f>SUM(C8:C34)</f>
        <v>14303898</v>
      </c>
      <c r="D7" s="100">
        <f>SUM(D8:D34)</f>
        <v>2525694.1709997836</v>
      </c>
      <c r="E7" s="100">
        <f>SUM(E8:E34)</f>
        <v>2525694.170999999</v>
      </c>
      <c r="F7" s="154">
        <f aca="true" t="shared" si="0" ref="F7:F34">D7-E7</f>
        <v>-2.1560117602348328E-07</v>
      </c>
      <c r="G7" s="154">
        <f>100*(D7-E7)/D7</f>
        <v>-8.536313639989858E-12</v>
      </c>
      <c r="H7" s="130"/>
      <c r="I7" s="44" t="s">
        <v>0</v>
      </c>
      <c r="J7" s="155">
        <f>D7</f>
        <v>2525694.1709997836</v>
      </c>
      <c r="K7" s="155">
        <f>E7</f>
        <v>2525694.170999999</v>
      </c>
      <c r="L7" s="155">
        <f aca="true" t="shared" si="1" ref="L7:M22">F7</f>
        <v>-2.1560117602348328E-07</v>
      </c>
      <c r="M7" s="155">
        <f t="shared" si="1"/>
        <v>-8.536313639989858E-12</v>
      </c>
      <c r="N7" s="130"/>
      <c r="O7" s="44" t="s">
        <v>0</v>
      </c>
      <c r="P7" s="155">
        <v>2525694.1709997836</v>
      </c>
      <c r="Q7" s="155">
        <v>2525694.170999999</v>
      </c>
      <c r="R7" s="155">
        <v>-2.1560117602348328E-07</v>
      </c>
      <c r="S7" s="155">
        <v>-8.536313639989858E-12</v>
      </c>
    </row>
    <row r="8" spans="2:20" ht="12.75">
      <c r="B8" s="13" t="s">
        <v>1</v>
      </c>
      <c r="C8" s="131">
        <f>'T 2022'!C8</f>
        <v>497016</v>
      </c>
      <c r="D8" s="132">
        <f>'T 2022'!D8</f>
        <v>94632.5919999926</v>
      </c>
      <c r="E8" s="132">
        <f>'T 2022'!I8</f>
        <v>95608.7879999955</v>
      </c>
      <c r="F8" s="156">
        <f t="shared" si="0"/>
        <v>-976.1960000029067</v>
      </c>
      <c r="G8" s="156">
        <f aca="true" t="shared" si="2" ref="G8:G34">100*(D8-E8)/D8</f>
        <v>-1.03156426276793</v>
      </c>
      <c r="H8" s="130"/>
      <c r="I8" s="43" t="s">
        <v>1</v>
      </c>
      <c r="J8" s="157">
        <f aca="true" t="shared" si="3" ref="J8:J34">D8</f>
        <v>94632.5919999926</v>
      </c>
      <c r="K8" s="157">
        <f aca="true" t="shared" si="4" ref="K8:K34">E8</f>
        <v>95608.7879999955</v>
      </c>
      <c r="L8" s="157">
        <f t="shared" si="1"/>
        <v>-976.1960000029067</v>
      </c>
      <c r="M8" s="157">
        <f t="shared" si="1"/>
        <v>-1.03156426276793</v>
      </c>
      <c r="N8" s="130"/>
      <c r="O8" s="43" t="s">
        <v>6</v>
      </c>
      <c r="P8" s="157">
        <v>247312.6119999392</v>
      </c>
      <c r="Q8" s="157">
        <v>284675.4689999007</v>
      </c>
      <c r="R8" s="157">
        <v>-37362.856999961485</v>
      </c>
      <c r="S8" s="157">
        <v>-15.107542109486381</v>
      </c>
      <c r="T8" s="83"/>
    </row>
    <row r="9" spans="2:19" ht="12.75">
      <c r="B9" s="14" t="s">
        <v>2</v>
      </c>
      <c r="C9" s="135">
        <f>'T 2022'!C9</f>
        <v>76267</v>
      </c>
      <c r="D9" s="136">
        <f>'T 2022'!D9</f>
        <v>16470.92000000604</v>
      </c>
      <c r="E9" s="136">
        <f>'T 2022'!I9</f>
        <v>15191.09400000731</v>
      </c>
      <c r="F9" s="156">
        <f t="shared" si="0"/>
        <v>1279.8259999987313</v>
      </c>
      <c r="G9" s="156">
        <f t="shared" si="2"/>
        <v>7.770215628503216</v>
      </c>
      <c r="H9" s="130"/>
      <c r="I9" s="14" t="s">
        <v>2</v>
      </c>
      <c r="J9" s="157">
        <f t="shared" si="3"/>
        <v>16470.92000000604</v>
      </c>
      <c r="K9" s="157">
        <f t="shared" si="4"/>
        <v>15191.09400000731</v>
      </c>
      <c r="L9" s="157">
        <f t="shared" si="1"/>
        <v>1279.8259999987313</v>
      </c>
      <c r="M9" s="157">
        <f t="shared" si="1"/>
        <v>7.770215628503216</v>
      </c>
      <c r="N9" s="130"/>
      <c r="O9" s="14" t="s">
        <v>11</v>
      </c>
      <c r="P9" s="157">
        <v>238783.65999994584</v>
      </c>
      <c r="Q9" s="157">
        <v>252133.4999999432</v>
      </c>
      <c r="R9" s="157">
        <v>-13349.839999997348</v>
      </c>
      <c r="S9" s="157">
        <v>-5.590767810494393</v>
      </c>
    </row>
    <row r="10" spans="2:19" ht="12.75">
      <c r="B10" s="14" t="s">
        <v>3</v>
      </c>
      <c r="C10" s="135">
        <f>'T 2022'!C10</f>
        <v>250549</v>
      </c>
      <c r="D10" s="136">
        <f>'T 2022'!D10</f>
        <v>37685.760999988415</v>
      </c>
      <c r="E10" s="136">
        <f>'T 2022'!I10</f>
        <v>36622.21099997727</v>
      </c>
      <c r="F10" s="156">
        <f t="shared" si="0"/>
        <v>1063.5500000111424</v>
      </c>
      <c r="G10" s="156">
        <f t="shared" si="2"/>
        <v>2.8221534388318954</v>
      </c>
      <c r="H10" s="130"/>
      <c r="I10" s="14" t="s">
        <v>3</v>
      </c>
      <c r="J10" s="157">
        <f t="shared" si="3"/>
        <v>37685.760999988415</v>
      </c>
      <c r="K10" s="157">
        <f t="shared" si="4"/>
        <v>36622.21099997727</v>
      </c>
      <c r="L10" s="157">
        <f t="shared" si="1"/>
        <v>1063.5500000111424</v>
      </c>
      <c r="M10" s="157">
        <f t="shared" si="1"/>
        <v>2.8221534388318954</v>
      </c>
      <c r="N10" s="130"/>
      <c r="O10" s="14" t="s">
        <v>15</v>
      </c>
      <c r="P10" s="157">
        <v>21301.876000003835</v>
      </c>
      <c r="Q10" s="157">
        <v>28753.72600000547</v>
      </c>
      <c r="R10" s="157">
        <v>-7451.850000001636</v>
      </c>
      <c r="S10" s="157">
        <v>-34.98213021238268</v>
      </c>
    </row>
    <row r="11" spans="2:19" ht="12.75">
      <c r="B11" s="14" t="s">
        <v>4</v>
      </c>
      <c r="C11" s="135">
        <f>'T 2022'!C11</f>
        <v>335304</v>
      </c>
      <c r="D11" s="136">
        <f>'T 2022'!D11</f>
        <v>82076.54299999484</v>
      </c>
      <c r="E11" s="136">
        <f>'T 2022'!I11</f>
        <v>86059.20199999958</v>
      </c>
      <c r="F11" s="156">
        <f t="shared" si="0"/>
        <v>-3982.6590000047436</v>
      </c>
      <c r="G11" s="156">
        <f t="shared" si="2"/>
        <v>-4.85237176717469</v>
      </c>
      <c r="H11" s="130"/>
      <c r="I11" s="14" t="s">
        <v>4</v>
      </c>
      <c r="J11" s="157">
        <f t="shared" si="3"/>
        <v>82076.54299999484</v>
      </c>
      <c r="K11" s="157">
        <f t="shared" si="4"/>
        <v>86059.20199999958</v>
      </c>
      <c r="L11" s="157">
        <f t="shared" si="1"/>
        <v>-3982.6590000047436</v>
      </c>
      <c r="M11" s="157">
        <f t="shared" si="1"/>
        <v>-4.85237176717469</v>
      </c>
      <c r="N11" s="130"/>
      <c r="O11" s="14" t="s">
        <v>16</v>
      </c>
      <c r="P11" s="157">
        <v>24584.487000007528</v>
      </c>
      <c r="Q11" s="157">
        <v>30926.78100000648</v>
      </c>
      <c r="R11" s="157">
        <v>-6342.29399999895</v>
      </c>
      <c r="S11" s="157">
        <v>-25.797951366636237</v>
      </c>
    </row>
    <row r="12" spans="2:19" ht="12.75">
      <c r="B12" s="14" t="s">
        <v>27</v>
      </c>
      <c r="C12" s="135">
        <f>'T 2022'!C12</f>
        <v>3509628</v>
      </c>
      <c r="D12" s="136">
        <f>'T 2022'!D12</f>
        <v>624475.7500000814</v>
      </c>
      <c r="E12" s="136">
        <f>'T 2022'!I12</f>
        <v>591755.2760002925</v>
      </c>
      <c r="F12" s="156">
        <f t="shared" si="0"/>
        <v>32720.47399978887</v>
      </c>
      <c r="G12" s="156">
        <f t="shared" si="2"/>
        <v>5.2396708758962385</v>
      </c>
      <c r="H12" s="130"/>
      <c r="I12" s="14" t="s">
        <v>27</v>
      </c>
      <c r="J12" s="157">
        <f t="shared" si="3"/>
        <v>624475.7500000814</v>
      </c>
      <c r="K12" s="157">
        <f t="shared" si="4"/>
        <v>591755.2760002925</v>
      </c>
      <c r="L12" s="157">
        <f t="shared" si="1"/>
        <v>32720.47399978887</v>
      </c>
      <c r="M12" s="157">
        <f t="shared" si="1"/>
        <v>5.2396708758962385</v>
      </c>
      <c r="N12" s="130"/>
      <c r="O12" s="14" t="s">
        <v>24</v>
      </c>
      <c r="P12" s="157">
        <v>15946.485000004746</v>
      </c>
      <c r="Q12" s="157">
        <v>20271.65500000456</v>
      </c>
      <c r="R12" s="157">
        <v>-4325.1699999998145</v>
      </c>
      <c r="S12" s="157">
        <v>-27.123030561271197</v>
      </c>
    </row>
    <row r="13" spans="2:19" ht="12.75">
      <c r="B13" s="14" t="s">
        <v>5</v>
      </c>
      <c r="C13" s="135">
        <f>'T 2022'!C13</f>
        <v>31798</v>
      </c>
      <c r="D13" s="136">
        <f>'T 2022'!D13</f>
        <v>6579.366000001974</v>
      </c>
      <c r="E13" s="136">
        <f>'T 2022'!I13</f>
        <v>6545.521000003606</v>
      </c>
      <c r="F13" s="156">
        <f t="shared" si="0"/>
        <v>33.84499999836771</v>
      </c>
      <c r="G13" s="156">
        <f t="shared" si="2"/>
        <v>0.5144112669572959</v>
      </c>
      <c r="H13" s="130"/>
      <c r="I13" s="14" t="s">
        <v>5</v>
      </c>
      <c r="J13" s="157">
        <f t="shared" si="3"/>
        <v>6579.366000001974</v>
      </c>
      <c r="K13" s="157">
        <f t="shared" si="4"/>
        <v>6545.521000003606</v>
      </c>
      <c r="L13" s="157">
        <f t="shared" si="1"/>
        <v>33.84499999836771</v>
      </c>
      <c r="M13" s="157">
        <f t="shared" si="1"/>
        <v>0.5144112669572959</v>
      </c>
      <c r="N13" s="130"/>
      <c r="O13" s="14" t="s">
        <v>4</v>
      </c>
      <c r="P13" s="157">
        <v>82076.54299999484</v>
      </c>
      <c r="Q13" s="157">
        <v>86059.20199999958</v>
      </c>
      <c r="R13" s="157">
        <v>-3982.6590000047436</v>
      </c>
      <c r="S13" s="157">
        <v>-4.85237176717469</v>
      </c>
    </row>
    <row r="14" spans="2:19" ht="12.75">
      <c r="B14" s="14" t="s">
        <v>6</v>
      </c>
      <c r="C14" s="135">
        <f>'T 2022'!C14</f>
        <v>479711</v>
      </c>
      <c r="D14" s="136">
        <f>'T 2022'!D14</f>
        <v>247312.6119999392</v>
      </c>
      <c r="E14" s="136">
        <f>'T 2022'!I14</f>
        <v>284675.4689999007</v>
      </c>
      <c r="F14" s="156">
        <f t="shared" si="0"/>
        <v>-37362.856999961485</v>
      </c>
      <c r="G14" s="156">
        <f t="shared" si="2"/>
        <v>-15.107542109486381</v>
      </c>
      <c r="H14" s="130"/>
      <c r="I14" s="14" t="s">
        <v>6</v>
      </c>
      <c r="J14" s="157">
        <f t="shared" si="3"/>
        <v>247312.6119999392</v>
      </c>
      <c r="K14" s="157">
        <f t="shared" si="4"/>
        <v>284675.4689999007</v>
      </c>
      <c r="L14" s="157">
        <f t="shared" si="1"/>
        <v>-37362.856999961485</v>
      </c>
      <c r="M14" s="157">
        <f t="shared" si="1"/>
        <v>-15.107542109486381</v>
      </c>
      <c r="N14" s="130"/>
      <c r="O14" s="14" t="s">
        <v>25</v>
      </c>
      <c r="P14" s="157">
        <v>41209.42099998479</v>
      </c>
      <c r="Q14" s="157">
        <v>44045.95000000123</v>
      </c>
      <c r="R14" s="157">
        <v>-2836.5290000164387</v>
      </c>
      <c r="S14" s="157">
        <v>-6.883205177809913</v>
      </c>
    </row>
    <row r="15" spans="2:19" ht="12.75">
      <c r="B15" s="14" t="s">
        <v>7</v>
      </c>
      <c r="C15" s="135">
        <f>'T 2022'!C15</f>
        <v>181706</v>
      </c>
      <c r="D15" s="136">
        <f>'T 2022'!D15</f>
        <v>26773.38700000763</v>
      </c>
      <c r="E15" s="136">
        <f>'T 2022'!I15</f>
        <v>26424.512000007944</v>
      </c>
      <c r="F15" s="156">
        <f t="shared" si="0"/>
        <v>348.87499999968713</v>
      </c>
      <c r="G15" s="156">
        <f t="shared" si="2"/>
        <v>1.3030663621288845</v>
      </c>
      <c r="H15" s="130"/>
      <c r="I15" s="14" t="s">
        <v>7</v>
      </c>
      <c r="J15" s="157">
        <f t="shared" si="3"/>
        <v>26773.38700000763</v>
      </c>
      <c r="K15" s="157">
        <f t="shared" si="4"/>
        <v>26424.512000007944</v>
      </c>
      <c r="L15" s="157">
        <f t="shared" si="1"/>
        <v>348.87499999968713</v>
      </c>
      <c r="M15" s="157">
        <f t="shared" si="1"/>
        <v>1.3030663621288845</v>
      </c>
      <c r="N15" s="130"/>
      <c r="O15" s="14" t="s">
        <v>19</v>
      </c>
      <c r="P15" s="157">
        <v>62234.95699997445</v>
      </c>
      <c r="Q15" s="157">
        <v>65006.33999998947</v>
      </c>
      <c r="R15" s="157">
        <v>-2771.383000015019</v>
      </c>
      <c r="S15" s="157">
        <v>-4.453096995015449</v>
      </c>
    </row>
    <row r="16" spans="2:19" ht="12.75">
      <c r="B16" s="14" t="s">
        <v>8</v>
      </c>
      <c r="C16" s="135">
        <f>'T 2022'!C16</f>
        <v>1225632</v>
      </c>
      <c r="D16" s="136">
        <f>'T 2022'!D16</f>
        <v>171442.81099995167</v>
      </c>
      <c r="E16" s="136">
        <f>'T 2022'!I16</f>
        <v>161322.15899992792</v>
      </c>
      <c r="F16" s="156">
        <f t="shared" si="0"/>
        <v>10120.65200002375</v>
      </c>
      <c r="G16" s="156">
        <f t="shared" si="2"/>
        <v>5.903223320356433</v>
      </c>
      <c r="H16" s="130"/>
      <c r="I16" s="14" t="s">
        <v>8</v>
      </c>
      <c r="J16" s="157">
        <f t="shared" si="3"/>
        <v>171442.81099995167</v>
      </c>
      <c r="K16" s="157">
        <f t="shared" si="4"/>
        <v>161322.15899992792</v>
      </c>
      <c r="L16" s="157">
        <f t="shared" si="1"/>
        <v>10120.65200002375</v>
      </c>
      <c r="M16" s="157">
        <f t="shared" si="1"/>
        <v>5.903223320356433</v>
      </c>
      <c r="N16" s="130"/>
      <c r="O16" s="14" t="s">
        <v>21</v>
      </c>
      <c r="P16" s="157">
        <v>25348.586000007643</v>
      </c>
      <c r="Q16" s="157">
        <v>28048.18100000413</v>
      </c>
      <c r="R16" s="157">
        <v>-2699.594999996487</v>
      </c>
      <c r="S16" s="157">
        <v>-10.649883981677213</v>
      </c>
    </row>
    <row r="17" spans="2:19" ht="12.75">
      <c r="B17" s="14" t="s">
        <v>9</v>
      </c>
      <c r="C17" s="135">
        <f>'T 2022'!C17</f>
        <v>2361180</v>
      </c>
      <c r="D17" s="136">
        <f>'T 2022'!D17</f>
        <v>323315.6489999431</v>
      </c>
      <c r="E17" s="136">
        <f>'T 2022'!I17</f>
        <v>317643.42199993186</v>
      </c>
      <c r="F17" s="156">
        <f t="shared" si="0"/>
        <v>5672.227000011248</v>
      </c>
      <c r="G17" s="156">
        <f t="shared" si="2"/>
        <v>1.7543929647563226</v>
      </c>
      <c r="H17" s="130"/>
      <c r="I17" s="14" t="s">
        <v>9</v>
      </c>
      <c r="J17" s="157">
        <f t="shared" si="3"/>
        <v>323315.6489999431</v>
      </c>
      <c r="K17" s="157">
        <f t="shared" si="4"/>
        <v>317643.42199993186</v>
      </c>
      <c r="L17" s="157">
        <f t="shared" si="1"/>
        <v>5672.227000011248</v>
      </c>
      <c r="M17" s="157">
        <f t="shared" si="1"/>
        <v>1.7543929647563226</v>
      </c>
      <c r="N17" s="130"/>
      <c r="O17" s="14" t="s">
        <v>17</v>
      </c>
      <c r="P17" s="157">
        <v>3581.9500000003723</v>
      </c>
      <c r="Q17" s="157">
        <v>5277.95600000128</v>
      </c>
      <c r="R17" s="157">
        <v>-1696.0060000009075</v>
      </c>
      <c r="S17" s="157">
        <v>-47.348678792298365</v>
      </c>
    </row>
    <row r="18" spans="2:19" ht="12.75">
      <c r="B18" s="14" t="s">
        <v>10</v>
      </c>
      <c r="C18" s="135">
        <f>'T 2022'!C18</f>
        <v>57034</v>
      </c>
      <c r="D18" s="136">
        <f>'T 2022'!D18</f>
        <v>5128.289000001846</v>
      </c>
      <c r="E18" s="136">
        <f>'T 2022'!I18</f>
        <v>4495.652000002663</v>
      </c>
      <c r="F18" s="156">
        <f t="shared" si="0"/>
        <v>632.636999999183</v>
      </c>
      <c r="G18" s="156">
        <f t="shared" si="2"/>
        <v>12.336219741105763</v>
      </c>
      <c r="H18" s="130"/>
      <c r="I18" s="14" t="s">
        <v>10</v>
      </c>
      <c r="J18" s="157">
        <f t="shared" si="3"/>
        <v>5128.289000001846</v>
      </c>
      <c r="K18" s="157">
        <f t="shared" si="4"/>
        <v>4495.652000002663</v>
      </c>
      <c r="L18" s="157">
        <f t="shared" si="1"/>
        <v>632.636999999183</v>
      </c>
      <c r="M18" s="157">
        <f t="shared" si="1"/>
        <v>12.336219741105763</v>
      </c>
      <c r="N18" s="130"/>
      <c r="O18" s="14" t="s">
        <v>1</v>
      </c>
      <c r="P18" s="157">
        <v>94632.5919999926</v>
      </c>
      <c r="Q18" s="157">
        <v>95608.7879999955</v>
      </c>
      <c r="R18" s="157">
        <v>-976.1960000029067</v>
      </c>
      <c r="S18" s="157">
        <v>-1.03156426276793</v>
      </c>
    </row>
    <row r="19" spans="2:19" ht="12.75">
      <c r="B19" s="14" t="s">
        <v>11</v>
      </c>
      <c r="C19" s="135">
        <f>'T 2022'!C19</f>
        <v>1750705</v>
      </c>
      <c r="D19" s="136">
        <f>'T 2022'!D19</f>
        <v>238783.65999994584</v>
      </c>
      <c r="E19" s="136">
        <f>'T 2022'!I19</f>
        <v>252133.4999999432</v>
      </c>
      <c r="F19" s="156">
        <f t="shared" si="0"/>
        <v>-13349.839999997348</v>
      </c>
      <c r="G19" s="156">
        <f t="shared" si="2"/>
        <v>-5.590767810494393</v>
      </c>
      <c r="H19" s="130"/>
      <c r="I19" s="14" t="s">
        <v>11</v>
      </c>
      <c r="J19" s="157">
        <f t="shared" si="3"/>
        <v>238783.65999994584</v>
      </c>
      <c r="K19" s="157">
        <f t="shared" si="4"/>
        <v>252133.4999999432</v>
      </c>
      <c r="L19" s="157">
        <f t="shared" si="1"/>
        <v>-13349.839999997348</v>
      </c>
      <c r="M19" s="157">
        <f t="shared" si="1"/>
        <v>-5.590767810494393</v>
      </c>
      <c r="N19" s="130"/>
      <c r="O19" s="14" t="s">
        <v>12</v>
      </c>
      <c r="P19" s="157">
        <v>6588.375000001353</v>
      </c>
      <c r="Q19" s="157">
        <v>7515.591000001409</v>
      </c>
      <c r="R19" s="157">
        <v>-927.2160000000558</v>
      </c>
      <c r="S19" s="157">
        <v>-14.073515851782348</v>
      </c>
    </row>
    <row r="20" spans="2:19" ht="12.75">
      <c r="B20" s="14" t="s">
        <v>12</v>
      </c>
      <c r="C20" s="135">
        <f>'T 2022'!C20</f>
        <v>24445</v>
      </c>
      <c r="D20" s="136">
        <f>'T 2022'!D20</f>
        <v>6588.375000001353</v>
      </c>
      <c r="E20" s="136">
        <f>'T 2022'!I20</f>
        <v>7515.591000001409</v>
      </c>
      <c r="F20" s="156">
        <f t="shared" si="0"/>
        <v>-927.2160000000558</v>
      </c>
      <c r="G20" s="156">
        <f t="shared" si="2"/>
        <v>-14.073515851782348</v>
      </c>
      <c r="H20" s="130"/>
      <c r="I20" s="14" t="s">
        <v>12</v>
      </c>
      <c r="J20" s="157">
        <f t="shared" si="3"/>
        <v>6588.375000001353</v>
      </c>
      <c r="K20" s="157">
        <f t="shared" si="4"/>
        <v>7515.591000001409</v>
      </c>
      <c r="L20" s="157">
        <f t="shared" si="1"/>
        <v>-927.2160000000558</v>
      </c>
      <c r="M20" s="157">
        <f t="shared" si="1"/>
        <v>-14.073515851782348</v>
      </c>
      <c r="N20" s="130"/>
      <c r="O20" s="14" t="s">
        <v>5</v>
      </c>
      <c r="P20" s="157">
        <v>6579.366000001974</v>
      </c>
      <c r="Q20" s="157">
        <v>6545.521000003606</v>
      </c>
      <c r="R20" s="157">
        <v>33.84499999836771</v>
      </c>
      <c r="S20" s="157">
        <v>0.5144112669572959</v>
      </c>
    </row>
    <row r="21" spans="2:19" ht="12.75">
      <c r="B21" s="14" t="s">
        <v>13</v>
      </c>
      <c r="C21" s="135">
        <f>'T 2022'!C21</f>
        <v>34307</v>
      </c>
      <c r="D21" s="136">
        <f>'T 2022'!D21</f>
        <v>6591.244000002166</v>
      </c>
      <c r="E21" s="136">
        <f>'T 2022'!I21</f>
        <v>5922.064000001938</v>
      </c>
      <c r="F21" s="156">
        <f t="shared" si="0"/>
        <v>669.1800000002277</v>
      </c>
      <c r="G21" s="156">
        <f t="shared" si="2"/>
        <v>10.152559971987195</v>
      </c>
      <c r="H21" s="130"/>
      <c r="I21" s="14" t="s">
        <v>13</v>
      </c>
      <c r="J21" s="157">
        <f t="shared" si="3"/>
        <v>6591.244000002166</v>
      </c>
      <c r="K21" s="157">
        <f t="shared" si="4"/>
        <v>5922.064000001938</v>
      </c>
      <c r="L21" s="157">
        <f t="shared" si="1"/>
        <v>669.1800000002277</v>
      </c>
      <c r="M21" s="157">
        <f t="shared" si="1"/>
        <v>10.152559971987195</v>
      </c>
      <c r="N21" s="130"/>
      <c r="O21" s="14" t="s">
        <v>23</v>
      </c>
      <c r="P21" s="157">
        <v>9782.429000004098</v>
      </c>
      <c r="Q21" s="157">
        <v>9490.761000000712</v>
      </c>
      <c r="R21" s="157">
        <v>291.6680000033866</v>
      </c>
      <c r="S21" s="157">
        <v>2.981549878902923</v>
      </c>
    </row>
    <row r="22" spans="2:19" ht="12.75">
      <c r="B22" s="14" t="s">
        <v>14</v>
      </c>
      <c r="C22" s="135">
        <f>'T 2022'!C22</f>
        <v>61303</v>
      </c>
      <c r="D22" s="136">
        <f>'T 2022'!D22</f>
        <v>12760.519000004415</v>
      </c>
      <c r="E22" s="136">
        <f>'T 2022'!I22</f>
        <v>11723.403000002985</v>
      </c>
      <c r="F22" s="156">
        <f t="shared" si="0"/>
        <v>1037.1160000014297</v>
      </c>
      <c r="G22" s="156">
        <f t="shared" si="2"/>
        <v>8.127537759248435</v>
      </c>
      <c r="H22" s="130"/>
      <c r="I22" s="14" t="s">
        <v>14</v>
      </c>
      <c r="J22" s="157">
        <f t="shared" si="3"/>
        <v>12760.519000004415</v>
      </c>
      <c r="K22" s="157">
        <f t="shared" si="4"/>
        <v>11723.403000002985</v>
      </c>
      <c r="L22" s="157">
        <f t="shared" si="1"/>
        <v>1037.1160000014297</v>
      </c>
      <c r="M22" s="157">
        <f t="shared" si="1"/>
        <v>8.127537759248435</v>
      </c>
      <c r="N22" s="130"/>
      <c r="O22" s="14" t="s">
        <v>7</v>
      </c>
      <c r="P22" s="157">
        <v>26773.38700000763</v>
      </c>
      <c r="Q22" s="157">
        <v>26424.512000007944</v>
      </c>
      <c r="R22" s="157">
        <v>348.87499999968713</v>
      </c>
      <c r="S22" s="157">
        <v>1.3030663621288845</v>
      </c>
    </row>
    <row r="23" spans="2:19" ht="12.75">
      <c r="B23" s="14" t="s">
        <v>15</v>
      </c>
      <c r="C23" s="135">
        <f>'T 2022'!C23</f>
        <v>70568</v>
      </c>
      <c r="D23" s="136">
        <f>'T 2022'!D23</f>
        <v>21301.876000003835</v>
      </c>
      <c r="E23" s="136">
        <f>'T 2022'!I23</f>
        <v>28753.72600000547</v>
      </c>
      <c r="F23" s="156">
        <f t="shared" si="0"/>
        <v>-7451.850000001636</v>
      </c>
      <c r="G23" s="156">
        <f t="shared" si="2"/>
        <v>-34.98213021238268</v>
      </c>
      <c r="H23" s="130"/>
      <c r="I23" s="14" t="s">
        <v>15</v>
      </c>
      <c r="J23" s="157">
        <f t="shared" si="3"/>
        <v>21301.876000003835</v>
      </c>
      <c r="K23" s="157">
        <f t="shared" si="4"/>
        <v>28753.72600000547</v>
      </c>
      <c r="L23" s="157">
        <f aca="true" t="shared" si="5" ref="L23:L34">F23</f>
        <v>-7451.850000001636</v>
      </c>
      <c r="M23" s="157">
        <f aca="true" t="shared" si="6" ref="M23:M34">G23</f>
        <v>-34.98213021238268</v>
      </c>
      <c r="N23" s="130"/>
      <c r="O23" s="14" t="s">
        <v>10</v>
      </c>
      <c r="P23" s="157">
        <v>5128.289000001846</v>
      </c>
      <c r="Q23" s="157">
        <v>4495.652000002663</v>
      </c>
      <c r="R23" s="157">
        <v>632.636999999183</v>
      </c>
      <c r="S23" s="157">
        <v>12.336219741105763</v>
      </c>
    </row>
    <row r="24" spans="2:19" ht="12.75">
      <c r="B24" s="14" t="s">
        <v>16</v>
      </c>
      <c r="C24" s="135">
        <f>'T 2022'!C24</f>
        <v>143593</v>
      </c>
      <c r="D24" s="136">
        <f>'T 2022'!D24</f>
        <v>24584.487000007528</v>
      </c>
      <c r="E24" s="136">
        <f>'T 2022'!I24</f>
        <v>30926.78100000648</v>
      </c>
      <c r="F24" s="156">
        <f t="shared" si="0"/>
        <v>-6342.29399999895</v>
      </c>
      <c r="G24" s="156">
        <f t="shared" si="2"/>
        <v>-25.797951366636237</v>
      </c>
      <c r="H24" s="130"/>
      <c r="I24" s="14" t="s">
        <v>16</v>
      </c>
      <c r="J24" s="157">
        <f t="shared" si="3"/>
        <v>24584.487000007528</v>
      </c>
      <c r="K24" s="157">
        <f t="shared" si="4"/>
        <v>30926.78100000648</v>
      </c>
      <c r="L24" s="157">
        <f t="shared" si="5"/>
        <v>-6342.29399999895</v>
      </c>
      <c r="M24" s="157">
        <f t="shared" si="6"/>
        <v>-25.797951366636237</v>
      </c>
      <c r="N24" s="130"/>
      <c r="O24" s="14" t="s">
        <v>13</v>
      </c>
      <c r="P24" s="157">
        <v>6591.244000002166</v>
      </c>
      <c r="Q24" s="157">
        <v>5922.064000001938</v>
      </c>
      <c r="R24" s="157">
        <v>669.1800000002277</v>
      </c>
      <c r="S24" s="157">
        <v>10.152559971987195</v>
      </c>
    </row>
    <row r="25" spans="2:19" ht="12.75">
      <c r="B25" s="14" t="s">
        <v>17</v>
      </c>
      <c r="C25" s="135">
        <f>'T 2022'!C25</f>
        <v>16133</v>
      </c>
      <c r="D25" s="136">
        <f>'T 2022'!D25</f>
        <v>3581.9500000003723</v>
      </c>
      <c r="E25" s="136">
        <f>'T 2022'!I25</f>
        <v>5277.95600000128</v>
      </c>
      <c r="F25" s="156">
        <f t="shared" si="0"/>
        <v>-1696.0060000009075</v>
      </c>
      <c r="G25" s="156">
        <f t="shared" si="2"/>
        <v>-47.348678792298365</v>
      </c>
      <c r="H25" s="130"/>
      <c r="I25" s="14" t="s">
        <v>17</v>
      </c>
      <c r="J25" s="157">
        <f t="shared" si="3"/>
        <v>3581.9500000003723</v>
      </c>
      <c r="K25" s="157">
        <f t="shared" si="4"/>
        <v>5277.95600000128</v>
      </c>
      <c r="L25" s="157">
        <f t="shared" si="5"/>
        <v>-1696.0060000009075</v>
      </c>
      <c r="M25" s="157">
        <f t="shared" si="6"/>
        <v>-47.348678792298365</v>
      </c>
      <c r="N25" s="130"/>
      <c r="O25" s="14" t="s">
        <v>26</v>
      </c>
      <c r="P25" s="157">
        <v>95465.86199999048</v>
      </c>
      <c r="Q25" s="157">
        <v>94592.27700000575</v>
      </c>
      <c r="R25" s="157">
        <v>873.5849999847269</v>
      </c>
      <c r="S25" s="157">
        <v>0.9150757995405876</v>
      </c>
    </row>
    <row r="26" spans="2:19" ht="12.75">
      <c r="B26" s="14" t="s">
        <v>18</v>
      </c>
      <c r="C26" s="135">
        <f>'T 2022'!C26</f>
        <v>859803</v>
      </c>
      <c r="D26" s="136">
        <f>'T 2022'!D26</f>
        <v>187407.32599995818</v>
      </c>
      <c r="E26" s="136">
        <f>'T 2022'!I26</f>
        <v>173163.8839999781</v>
      </c>
      <c r="F26" s="156">
        <f t="shared" si="0"/>
        <v>14243.441999980074</v>
      </c>
      <c r="G26" s="156">
        <f t="shared" si="2"/>
        <v>7.600258914095628</v>
      </c>
      <c r="H26" s="130"/>
      <c r="I26" s="14" t="s">
        <v>18</v>
      </c>
      <c r="J26" s="157">
        <f t="shared" si="3"/>
        <v>187407.32599995818</v>
      </c>
      <c r="K26" s="157">
        <f t="shared" si="4"/>
        <v>173163.8839999781</v>
      </c>
      <c r="L26" s="157">
        <f t="shared" si="5"/>
        <v>14243.441999980074</v>
      </c>
      <c r="M26" s="157">
        <f t="shared" si="6"/>
        <v>7.600258914095628</v>
      </c>
      <c r="N26" s="130"/>
      <c r="O26" s="14" t="s">
        <v>14</v>
      </c>
      <c r="P26" s="157">
        <v>12760.519000004415</v>
      </c>
      <c r="Q26" s="157">
        <v>11723.403000002985</v>
      </c>
      <c r="R26" s="157">
        <v>1037.1160000014297</v>
      </c>
      <c r="S26" s="157">
        <v>8.127537759248435</v>
      </c>
    </row>
    <row r="27" spans="2:19" ht="12.75">
      <c r="B27" s="14" t="s">
        <v>19</v>
      </c>
      <c r="C27" s="135">
        <f>'T 2022'!C27</f>
        <v>400850</v>
      </c>
      <c r="D27" s="136">
        <f>'T 2022'!D27</f>
        <v>62234.95699997445</v>
      </c>
      <c r="E27" s="136">
        <f>'T 2022'!I27</f>
        <v>65006.33999998947</v>
      </c>
      <c r="F27" s="156">
        <f t="shared" si="0"/>
        <v>-2771.383000015019</v>
      </c>
      <c r="G27" s="156">
        <f t="shared" si="2"/>
        <v>-4.453096995015449</v>
      </c>
      <c r="H27" s="130"/>
      <c r="I27" s="14" t="s">
        <v>19</v>
      </c>
      <c r="J27" s="157">
        <f t="shared" si="3"/>
        <v>62234.95699997445</v>
      </c>
      <c r="K27" s="157">
        <f t="shared" si="4"/>
        <v>65006.33999998947</v>
      </c>
      <c r="L27" s="157">
        <f t="shared" si="5"/>
        <v>-2771.383000015019</v>
      </c>
      <c r="M27" s="157">
        <f t="shared" si="6"/>
        <v>-4.453096995015449</v>
      </c>
      <c r="N27" s="130"/>
      <c r="O27" s="14" t="s">
        <v>3</v>
      </c>
      <c r="P27" s="157">
        <v>37685.760999988415</v>
      </c>
      <c r="Q27" s="157">
        <v>36622.21099997727</v>
      </c>
      <c r="R27" s="157">
        <v>1063.5500000111424</v>
      </c>
      <c r="S27" s="157">
        <v>2.8221534388318954</v>
      </c>
    </row>
    <row r="28" spans="2:19" ht="12.75">
      <c r="B28" s="14" t="s">
        <v>20</v>
      </c>
      <c r="C28" s="135">
        <f>'T 2022'!C28</f>
        <v>583191</v>
      </c>
      <c r="D28" s="136">
        <f>'T 2022'!D28</f>
        <v>101974.34399999303</v>
      </c>
      <c r="E28" s="136">
        <f>'T 2022'!I28</f>
        <v>90740.18200000304</v>
      </c>
      <c r="F28" s="156">
        <f t="shared" si="0"/>
        <v>11234.161999989985</v>
      </c>
      <c r="G28" s="156">
        <f t="shared" si="2"/>
        <v>11.016655326550326</v>
      </c>
      <c r="H28" s="130"/>
      <c r="I28" s="14" t="s">
        <v>20</v>
      </c>
      <c r="J28" s="157">
        <f t="shared" si="3"/>
        <v>101974.34399999303</v>
      </c>
      <c r="K28" s="157">
        <f t="shared" si="4"/>
        <v>90740.18200000304</v>
      </c>
      <c r="L28" s="157">
        <f t="shared" si="5"/>
        <v>11234.161999989985</v>
      </c>
      <c r="M28" s="157">
        <f t="shared" si="6"/>
        <v>11.016655326550326</v>
      </c>
      <c r="N28" s="130"/>
      <c r="O28" s="14" t="s">
        <v>2</v>
      </c>
      <c r="P28" s="157">
        <v>16470.92000000604</v>
      </c>
      <c r="Q28" s="157">
        <v>15191.09400000731</v>
      </c>
      <c r="R28" s="157">
        <v>1279.8259999987313</v>
      </c>
      <c r="S28" s="157">
        <v>7.770215628503216</v>
      </c>
    </row>
    <row r="29" spans="2:19" ht="12.75">
      <c r="B29" s="14" t="s">
        <v>21</v>
      </c>
      <c r="C29" s="135">
        <f>'T 2022'!C29</f>
        <v>209678</v>
      </c>
      <c r="D29" s="136">
        <f>'T 2022'!D29</f>
        <v>25348.586000007643</v>
      </c>
      <c r="E29" s="136">
        <f>'T 2022'!I29</f>
        <v>28048.18100000413</v>
      </c>
      <c r="F29" s="156">
        <f t="shared" si="0"/>
        <v>-2699.594999996487</v>
      </c>
      <c r="G29" s="156">
        <f t="shared" si="2"/>
        <v>-10.649883981677213</v>
      </c>
      <c r="H29" s="130"/>
      <c r="I29" s="14" t="s">
        <v>21</v>
      </c>
      <c r="J29" s="157">
        <f t="shared" si="3"/>
        <v>25348.586000007643</v>
      </c>
      <c r="K29" s="157">
        <f t="shared" si="4"/>
        <v>28048.18100000413</v>
      </c>
      <c r="L29" s="157">
        <f t="shared" si="5"/>
        <v>-2699.594999996487</v>
      </c>
      <c r="M29" s="157">
        <f t="shared" si="6"/>
        <v>-10.649883981677213</v>
      </c>
      <c r="N29" s="130"/>
      <c r="O29" s="14" t="s">
        <v>22</v>
      </c>
      <c r="P29" s="157">
        <v>36238.96999999228</v>
      </c>
      <c r="Q29" s="157">
        <v>31738.614000002683</v>
      </c>
      <c r="R29" s="157">
        <v>4500.355999989599</v>
      </c>
      <c r="S29" s="157">
        <v>12.418553838562623</v>
      </c>
    </row>
    <row r="30" spans="2:19" ht="12.75">
      <c r="B30" s="14" t="s">
        <v>22</v>
      </c>
      <c r="C30" s="135">
        <f>'T 2022'!C30</f>
        <v>260733</v>
      </c>
      <c r="D30" s="136">
        <f>'T 2022'!D30</f>
        <v>36238.96999999228</v>
      </c>
      <c r="E30" s="136">
        <f>'T 2022'!I30</f>
        <v>31738.614000002683</v>
      </c>
      <c r="F30" s="156">
        <f t="shared" si="0"/>
        <v>4500.355999989599</v>
      </c>
      <c r="G30" s="156">
        <f t="shared" si="2"/>
        <v>12.418553838562623</v>
      </c>
      <c r="H30" s="130"/>
      <c r="I30" s="14" t="s">
        <v>22</v>
      </c>
      <c r="J30" s="157">
        <f t="shared" si="3"/>
        <v>36238.96999999228</v>
      </c>
      <c r="K30" s="157">
        <f t="shared" si="4"/>
        <v>31738.614000002683</v>
      </c>
      <c r="L30" s="157">
        <f t="shared" si="5"/>
        <v>4500.355999989599</v>
      </c>
      <c r="M30" s="157">
        <f t="shared" si="6"/>
        <v>12.418553838562623</v>
      </c>
      <c r="N30" s="130"/>
      <c r="O30" s="14" t="s">
        <v>9</v>
      </c>
      <c r="P30" s="157">
        <v>323315.6489999431</v>
      </c>
      <c r="Q30" s="157">
        <v>317643.42199993186</v>
      </c>
      <c r="R30" s="157">
        <v>5672.227000011248</v>
      </c>
      <c r="S30" s="157">
        <v>1.7543929647563226</v>
      </c>
    </row>
    <row r="31" spans="2:20" ht="12.75">
      <c r="B31" s="14" t="s">
        <v>23</v>
      </c>
      <c r="C31" s="135">
        <f>'T 2022'!C31</f>
        <v>50199</v>
      </c>
      <c r="D31" s="136">
        <f>'T 2022'!D31</f>
        <v>9782.429000004098</v>
      </c>
      <c r="E31" s="136">
        <f>'T 2022'!I31</f>
        <v>9490.761000000712</v>
      </c>
      <c r="F31" s="156">
        <f t="shared" si="0"/>
        <v>291.6680000033866</v>
      </c>
      <c r="G31" s="156">
        <f t="shared" si="2"/>
        <v>2.981549878902923</v>
      </c>
      <c r="H31" s="130"/>
      <c r="I31" s="14" t="s">
        <v>23</v>
      </c>
      <c r="J31" s="157">
        <f t="shared" si="3"/>
        <v>9782.429000004098</v>
      </c>
      <c r="K31" s="157">
        <f t="shared" si="4"/>
        <v>9490.761000000712</v>
      </c>
      <c r="L31" s="157">
        <f t="shared" si="5"/>
        <v>291.6680000033866</v>
      </c>
      <c r="M31" s="157">
        <f t="shared" si="6"/>
        <v>2.981549878902923</v>
      </c>
      <c r="N31" s="130"/>
      <c r="O31" s="14" t="s">
        <v>8</v>
      </c>
      <c r="P31" s="157">
        <v>171442.81099995167</v>
      </c>
      <c r="Q31" s="157">
        <v>161322.15899992792</v>
      </c>
      <c r="R31" s="157">
        <v>10120.65200002375</v>
      </c>
      <c r="S31" s="157">
        <v>5.903223320356433</v>
      </c>
      <c r="T31" s="16"/>
    </row>
    <row r="32" spans="2:19" ht="12.75">
      <c r="B32" s="14" t="s">
        <v>24</v>
      </c>
      <c r="C32" s="135">
        <f>'T 2022'!C32</f>
        <v>97770</v>
      </c>
      <c r="D32" s="136">
        <f>'T 2022'!D32</f>
        <v>15946.485000004746</v>
      </c>
      <c r="E32" s="136">
        <f>'T 2022'!I32</f>
        <v>20271.65500000456</v>
      </c>
      <c r="F32" s="156">
        <f t="shared" si="0"/>
        <v>-4325.1699999998145</v>
      </c>
      <c r="G32" s="156">
        <f t="shared" si="2"/>
        <v>-27.123030561271197</v>
      </c>
      <c r="H32" s="130"/>
      <c r="I32" s="14" t="s">
        <v>24</v>
      </c>
      <c r="J32" s="157">
        <f t="shared" si="3"/>
        <v>15946.485000004746</v>
      </c>
      <c r="K32" s="157">
        <f t="shared" si="4"/>
        <v>20271.65500000456</v>
      </c>
      <c r="L32" s="157">
        <f t="shared" si="5"/>
        <v>-4325.1699999998145</v>
      </c>
      <c r="M32" s="157">
        <f t="shared" si="6"/>
        <v>-27.123030561271197</v>
      </c>
      <c r="N32" s="130"/>
      <c r="O32" s="14" t="s">
        <v>20</v>
      </c>
      <c r="P32" s="157">
        <v>101974.34399999303</v>
      </c>
      <c r="Q32" s="157">
        <v>90740.18200000304</v>
      </c>
      <c r="R32" s="157">
        <v>11234.161999989985</v>
      </c>
      <c r="S32" s="157">
        <v>11.016655326550326</v>
      </c>
    </row>
    <row r="33" spans="2:19" ht="12.75">
      <c r="B33" s="14" t="s">
        <v>25</v>
      </c>
      <c r="C33" s="135">
        <f>'T 2022'!C33</f>
        <v>233415</v>
      </c>
      <c r="D33" s="136">
        <f>'T 2022'!D33</f>
        <v>41209.42099998479</v>
      </c>
      <c r="E33" s="136">
        <f>'T 2022'!I33</f>
        <v>44045.95000000123</v>
      </c>
      <c r="F33" s="156">
        <f t="shared" si="0"/>
        <v>-2836.5290000164387</v>
      </c>
      <c r="G33" s="156">
        <f t="shared" si="2"/>
        <v>-6.883205177809913</v>
      </c>
      <c r="H33" s="130"/>
      <c r="I33" s="14" t="s">
        <v>25</v>
      </c>
      <c r="J33" s="157">
        <f t="shared" si="3"/>
        <v>41209.42099998479</v>
      </c>
      <c r="K33" s="157">
        <f t="shared" si="4"/>
        <v>44045.95000000123</v>
      </c>
      <c r="L33" s="157">
        <f t="shared" si="5"/>
        <v>-2836.5290000164387</v>
      </c>
      <c r="M33" s="157">
        <f t="shared" si="6"/>
        <v>-6.883205177809913</v>
      </c>
      <c r="N33" s="130"/>
      <c r="O33" s="14" t="s">
        <v>18</v>
      </c>
      <c r="P33" s="157">
        <v>187407.32599995818</v>
      </c>
      <c r="Q33" s="157">
        <v>173163.8839999781</v>
      </c>
      <c r="R33" s="157">
        <v>14243.441999980074</v>
      </c>
      <c r="S33" s="157">
        <v>7.600258914095628</v>
      </c>
    </row>
    <row r="34" spans="2:19" ht="12.75">
      <c r="B34" s="15" t="s">
        <v>26</v>
      </c>
      <c r="C34" s="139">
        <f>'T 2022'!C34</f>
        <v>501380</v>
      </c>
      <c r="D34" s="140">
        <f>'T 2022'!D34</f>
        <v>95465.86199999048</v>
      </c>
      <c r="E34" s="140">
        <f>'T 2022'!I34</f>
        <v>94592.27700000575</v>
      </c>
      <c r="F34" s="158">
        <f t="shared" si="0"/>
        <v>873.5849999847269</v>
      </c>
      <c r="G34" s="158">
        <f t="shared" si="2"/>
        <v>0.9150757995405876</v>
      </c>
      <c r="H34" s="130"/>
      <c r="I34" s="15" t="s">
        <v>26</v>
      </c>
      <c r="J34" s="159">
        <f t="shared" si="3"/>
        <v>95465.86199999048</v>
      </c>
      <c r="K34" s="159">
        <f t="shared" si="4"/>
        <v>94592.27700000575</v>
      </c>
      <c r="L34" s="159">
        <f t="shared" si="5"/>
        <v>873.5849999847269</v>
      </c>
      <c r="M34" s="159">
        <f t="shared" si="6"/>
        <v>0.9150757995405876</v>
      </c>
      <c r="N34" s="130"/>
      <c r="O34" s="15" t="s">
        <v>27</v>
      </c>
      <c r="P34" s="159">
        <v>624475.7500000814</v>
      </c>
      <c r="Q34" s="159">
        <v>591755.2760002925</v>
      </c>
      <c r="R34" s="159">
        <v>32720.47399978887</v>
      </c>
      <c r="S34" s="159">
        <v>5.2396708758962385</v>
      </c>
    </row>
    <row r="35" spans="2:19" ht="12.75">
      <c r="B35" s="73"/>
      <c r="C35" s="62"/>
      <c r="D35" s="62"/>
      <c r="E35" s="62"/>
      <c r="F35" s="62"/>
      <c r="G35" s="62"/>
      <c r="I35" s="73"/>
      <c r="J35" s="74"/>
      <c r="K35" s="74"/>
      <c r="L35" s="63"/>
      <c r="M35" s="63"/>
      <c r="O35" s="73"/>
      <c r="P35" s="74"/>
      <c r="Q35" s="74"/>
      <c r="R35" s="64"/>
      <c r="S35" s="64"/>
    </row>
    <row r="36" spans="2:19" ht="12.75">
      <c r="B36" s="203" t="s">
        <v>69</v>
      </c>
      <c r="C36" s="203"/>
      <c r="D36" s="203"/>
      <c r="E36" s="203"/>
      <c r="F36" s="203"/>
      <c r="G36" s="85"/>
      <c r="I36" s="73"/>
      <c r="J36" s="74"/>
      <c r="K36" s="74"/>
      <c r="L36" s="63"/>
      <c r="M36" s="63"/>
      <c r="O36" s="73"/>
      <c r="P36" s="74"/>
      <c r="Q36" s="74"/>
      <c r="R36" s="64"/>
      <c r="S36" s="64"/>
    </row>
    <row r="37" ht="12.75">
      <c r="A37" s="39"/>
    </row>
    <row r="38" spans="1:15" s="35" customFormat="1" ht="39" customHeight="1">
      <c r="A38" s="41"/>
      <c r="B38" s="186" t="str">
        <f>CONCATENATE("Reading tip: In 2022, ",TEXT(ROUND(D14/1000,1),"€##0.0")," billion of value added was generated in ",B14," due to the exports of all EU Member States to non-EU countries. On the other hand, ",TEXT(ROUND(E14/1000,1),"€##0.0")," billion of value added was generated in the EU due to the exports of Ireland to non-EU countries.")</f>
        <v>Reading tip: In 2022, €247.3 billion of value added was generated in Ireland due to the exports of all EU Member States to non-EU countries. On the other hand, €284.7 billion of value added was generated in the EU due to the exports of Ireland to non-EU countries.</v>
      </c>
      <c r="C38" s="186"/>
      <c r="D38" s="186"/>
      <c r="E38" s="186"/>
      <c r="F38" s="186"/>
      <c r="G38" s="86"/>
      <c r="H38" s="67"/>
      <c r="I38" s="67"/>
      <c r="J38" s="67"/>
      <c r="K38" s="67"/>
      <c r="L38" s="67"/>
      <c r="M38" s="67"/>
      <c r="N38" s="67"/>
      <c r="O38" s="67"/>
    </row>
    <row r="39" spans="1:15" s="35" customFormat="1" ht="14.5" customHeight="1">
      <c r="A39" s="41"/>
      <c r="B39" s="65"/>
      <c r="C39" s="65"/>
      <c r="D39" s="65"/>
      <c r="E39" s="65"/>
      <c r="F39" s="65"/>
      <c r="G39" s="86"/>
      <c r="H39" s="67"/>
      <c r="I39" s="67"/>
      <c r="J39" s="67"/>
      <c r="K39" s="67"/>
      <c r="L39" s="67"/>
      <c r="M39" s="67"/>
      <c r="N39" s="67"/>
      <c r="O39" s="67"/>
    </row>
    <row r="40" ht="14.5" customHeight="1">
      <c r="B40" s="18" t="s">
        <v>88</v>
      </c>
    </row>
    <row r="41" ht="13">
      <c r="B41" s="6"/>
    </row>
    <row r="44" spans="1:15" s="35" customFormat="1" ht="39" customHeight="1">
      <c r="A44" s="41"/>
      <c r="B44" s="186"/>
      <c r="C44" s="186"/>
      <c r="D44" s="186"/>
      <c r="E44" s="186"/>
      <c r="F44" s="186"/>
      <c r="G44" s="86"/>
      <c r="H44" s="67"/>
      <c r="I44" s="67"/>
      <c r="J44" s="67"/>
      <c r="K44" s="67"/>
      <c r="L44" s="67"/>
      <c r="M44" s="67"/>
      <c r="N44" s="67"/>
      <c r="O44" s="67"/>
    </row>
  </sheetData>
  <autoFilter ref="O7:R34">
    <sortState ref="O8:R44">
      <sortCondition sortBy="value" ref="R8:R44"/>
    </sortState>
  </autoFilter>
  <mergeCells count="4">
    <mergeCell ref="B38:F38"/>
    <mergeCell ref="B5:B6"/>
    <mergeCell ref="B36:F36"/>
    <mergeCell ref="B44:F44"/>
  </mergeCells>
  <printOptions/>
  <pageMargins left="0.25" right="0.25" top="0.75" bottom="0.75" header="0.3" footer="0.3"/>
  <pageSetup fitToHeight="1" fitToWidth="1" horizontalDpi="600" verticalDpi="600" orientation="landscape" paperSize="9" scale="97"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BB5FE-7093-4A7D-BA25-074980E9BA5A}">
  <dimension ref="B2:L37"/>
  <sheetViews>
    <sheetView workbookViewId="0" topLeftCell="A1">
      <selection activeCell="B35" sqref="B35:J35"/>
    </sheetView>
  </sheetViews>
  <sheetFormatPr defaultColWidth="9.33203125" defaultRowHeight="11.25"/>
  <cols>
    <col min="2" max="2" width="15.66015625" style="0" customWidth="1"/>
    <col min="3" max="3" width="10.83203125" style="0" customWidth="1"/>
    <col min="6" max="6" width="15.66015625" style="0" customWidth="1"/>
  </cols>
  <sheetData>
    <row r="1" s="2" customFormat="1" ht="12.5"/>
    <row r="2" s="2" customFormat="1" ht="15.5">
      <c r="B2" s="1" t="s">
        <v>85</v>
      </c>
    </row>
    <row r="3" s="2" customFormat="1" ht="14">
      <c r="B3" s="17" t="s">
        <v>29</v>
      </c>
    </row>
    <row r="4" s="2" customFormat="1" ht="14">
      <c r="B4" s="17"/>
    </row>
    <row r="5" spans="2:6" s="2" customFormat="1" ht="12.5">
      <c r="B5" s="2" t="s">
        <v>39</v>
      </c>
      <c r="F5" s="2" t="s">
        <v>48</v>
      </c>
    </row>
    <row r="6" spans="2:9" ht="13">
      <c r="B6" s="46" t="s">
        <v>40</v>
      </c>
      <c r="C6" s="47" t="s">
        <v>29</v>
      </c>
      <c r="F6" s="46" t="s">
        <v>40</v>
      </c>
      <c r="G6" s="47" t="s">
        <v>29</v>
      </c>
      <c r="H6" s="180" t="s">
        <v>41</v>
      </c>
      <c r="I6" s="180" t="s">
        <v>84</v>
      </c>
    </row>
    <row r="7" spans="2:9" ht="13">
      <c r="B7" s="73" t="s">
        <v>1</v>
      </c>
      <c r="C7" s="156">
        <v>-1.03156426276793</v>
      </c>
      <c r="F7" s="73" t="s">
        <v>17</v>
      </c>
      <c r="G7" s="156">
        <v>-47.348678792298365</v>
      </c>
      <c r="H7" s="156">
        <v>1</v>
      </c>
      <c r="I7" s="181"/>
    </row>
    <row r="8" spans="2:9" ht="13">
      <c r="B8" s="73" t="s">
        <v>2</v>
      </c>
      <c r="C8" s="156">
        <v>7.770215628503216</v>
      </c>
      <c r="F8" s="73" t="s">
        <v>15</v>
      </c>
      <c r="G8" s="156">
        <v>-34.98213021238268</v>
      </c>
      <c r="H8" s="156">
        <v>1</v>
      </c>
      <c r="I8" s="181"/>
    </row>
    <row r="9" spans="2:9" ht="13">
      <c r="B9" s="73" t="s">
        <v>3</v>
      </c>
      <c r="C9" s="156">
        <v>2.8221534388318954</v>
      </c>
      <c r="F9" s="73" t="s">
        <v>24</v>
      </c>
      <c r="G9" s="156">
        <v>-27.123030561271197</v>
      </c>
      <c r="H9" s="156">
        <v>1</v>
      </c>
      <c r="I9" s="181"/>
    </row>
    <row r="10" spans="2:9" ht="13">
      <c r="B10" s="73" t="s">
        <v>4</v>
      </c>
      <c r="C10" s="156">
        <v>-4.85237176717469</v>
      </c>
      <c r="F10" s="73" t="s">
        <v>16</v>
      </c>
      <c r="G10" s="156">
        <v>-25.797951366636237</v>
      </c>
      <c r="H10" s="156">
        <v>1</v>
      </c>
      <c r="I10" s="181"/>
    </row>
    <row r="11" spans="2:9" ht="13">
      <c r="B11" s="73" t="s">
        <v>27</v>
      </c>
      <c r="C11" s="156">
        <v>5.2396708758962385</v>
      </c>
      <c r="F11" s="73" t="s">
        <v>6</v>
      </c>
      <c r="G11" s="156">
        <v>-15.107542109486381</v>
      </c>
      <c r="H11" s="156">
        <v>1</v>
      </c>
      <c r="I11" s="181"/>
    </row>
    <row r="12" spans="2:9" ht="13">
      <c r="B12" s="73" t="s">
        <v>5</v>
      </c>
      <c r="C12" s="156">
        <v>0.5144112669572959</v>
      </c>
      <c r="F12" s="73" t="s">
        <v>12</v>
      </c>
      <c r="G12" s="156">
        <v>-14.073515851782348</v>
      </c>
      <c r="H12" s="156">
        <v>1</v>
      </c>
      <c r="I12" s="181"/>
    </row>
    <row r="13" spans="2:9" ht="13">
      <c r="B13" s="73" t="s">
        <v>6</v>
      </c>
      <c r="C13" s="156">
        <v>-15.107542109486381</v>
      </c>
      <c r="F13" s="73" t="s">
        <v>21</v>
      </c>
      <c r="G13" s="156">
        <v>-10.649883981677213</v>
      </c>
      <c r="H13" s="156">
        <v>1</v>
      </c>
      <c r="I13" s="181"/>
    </row>
    <row r="14" spans="2:9" ht="13">
      <c r="B14" s="73" t="s">
        <v>7</v>
      </c>
      <c r="C14" s="156">
        <v>1.3030663621288845</v>
      </c>
      <c r="F14" s="73" t="s">
        <v>25</v>
      </c>
      <c r="G14" s="156">
        <v>-6.883205177809913</v>
      </c>
      <c r="H14" s="156">
        <v>2</v>
      </c>
      <c r="I14" s="182"/>
    </row>
    <row r="15" spans="2:9" ht="13">
      <c r="B15" s="73" t="s">
        <v>8</v>
      </c>
      <c r="C15" s="156">
        <v>5.903223320356433</v>
      </c>
      <c r="F15" s="73" t="s">
        <v>11</v>
      </c>
      <c r="G15" s="156">
        <v>-5.590767810494393</v>
      </c>
      <c r="H15" s="156">
        <v>2</v>
      </c>
      <c r="I15" s="182"/>
    </row>
    <row r="16" spans="2:9" ht="13">
      <c r="B16" s="73" t="s">
        <v>9</v>
      </c>
      <c r="C16" s="156">
        <v>1.7543929647563226</v>
      </c>
      <c r="F16" s="73" t="s">
        <v>4</v>
      </c>
      <c r="G16" s="156">
        <v>-4.85237176717469</v>
      </c>
      <c r="H16" s="156">
        <v>2</v>
      </c>
      <c r="I16" s="182"/>
    </row>
    <row r="17" spans="2:9" ht="13">
      <c r="B17" s="73" t="s">
        <v>10</v>
      </c>
      <c r="C17" s="156">
        <v>12.336219741105763</v>
      </c>
      <c r="F17" s="73" t="s">
        <v>19</v>
      </c>
      <c r="G17" s="156">
        <v>-4.453096995015449</v>
      </c>
      <c r="H17" s="156">
        <v>2</v>
      </c>
      <c r="I17" s="182"/>
    </row>
    <row r="18" spans="2:9" ht="13">
      <c r="B18" s="73" t="s">
        <v>11</v>
      </c>
      <c r="C18" s="156">
        <v>-5.590767810494393</v>
      </c>
      <c r="F18" s="73" t="s">
        <v>1</v>
      </c>
      <c r="G18" s="156">
        <v>-1.03156426276793</v>
      </c>
      <c r="H18" s="156">
        <v>2</v>
      </c>
      <c r="I18" s="182"/>
    </row>
    <row r="19" spans="2:9" ht="13">
      <c r="B19" s="73" t="s">
        <v>12</v>
      </c>
      <c r="C19" s="156">
        <v>-14.073515851782348</v>
      </c>
      <c r="F19" s="73" t="s">
        <v>5</v>
      </c>
      <c r="G19" s="156">
        <v>0.5144112669572959</v>
      </c>
      <c r="H19" s="156">
        <v>3</v>
      </c>
      <c r="I19" s="183"/>
    </row>
    <row r="20" spans="2:9" ht="13">
      <c r="B20" s="73" t="s">
        <v>13</v>
      </c>
      <c r="C20" s="156">
        <v>10.152559971987195</v>
      </c>
      <c r="F20" s="73" t="s">
        <v>26</v>
      </c>
      <c r="G20" s="156">
        <v>0.9150757995405876</v>
      </c>
      <c r="H20" s="156">
        <v>3</v>
      </c>
      <c r="I20" s="183"/>
    </row>
    <row r="21" spans="2:9" ht="13">
      <c r="B21" s="73" t="s">
        <v>14</v>
      </c>
      <c r="C21" s="156">
        <v>8.127537759248435</v>
      </c>
      <c r="F21" s="73" t="s">
        <v>7</v>
      </c>
      <c r="G21" s="156">
        <v>1.3030663621288845</v>
      </c>
      <c r="H21" s="156">
        <v>3</v>
      </c>
      <c r="I21" s="183"/>
    </row>
    <row r="22" spans="2:9" ht="13">
      <c r="B22" s="73" t="s">
        <v>15</v>
      </c>
      <c r="C22" s="156">
        <v>-34.98213021238268</v>
      </c>
      <c r="F22" s="73" t="s">
        <v>9</v>
      </c>
      <c r="G22" s="156">
        <v>1.7543929647563226</v>
      </c>
      <c r="H22" s="156">
        <v>3</v>
      </c>
      <c r="I22" s="183"/>
    </row>
    <row r="23" spans="2:9" ht="13">
      <c r="B23" s="73" t="s">
        <v>16</v>
      </c>
      <c r="C23" s="156">
        <v>-25.797951366636237</v>
      </c>
      <c r="F23" s="73" t="s">
        <v>3</v>
      </c>
      <c r="G23" s="156">
        <v>2.8221534388318954</v>
      </c>
      <c r="H23" s="156">
        <v>3</v>
      </c>
      <c r="I23" s="183"/>
    </row>
    <row r="24" spans="2:9" ht="13">
      <c r="B24" s="73" t="s">
        <v>17</v>
      </c>
      <c r="C24" s="156">
        <v>-47.348678792298365</v>
      </c>
      <c r="F24" s="73" t="s">
        <v>23</v>
      </c>
      <c r="G24" s="156">
        <v>2.981549878902923</v>
      </c>
      <c r="H24" s="156">
        <v>3</v>
      </c>
      <c r="I24" s="183"/>
    </row>
    <row r="25" spans="2:9" ht="13">
      <c r="B25" s="73" t="s">
        <v>18</v>
      </c>
      <c r="C25" s="156">
        <v>7.600258914095628</v>
      </c>
      <c r="F25" s="73" t="s">
        <v>27</v>
      </c>
      <c r="G25" s="156">
        <v>5.2396708758962385</v>
      </c>
      <c r="H25" s="156">
        <v>4</v>
      </c>
      <c r="I25" s="184"/>
    </row>
    <row r="26" spans="2:9" ht="13">
      <c r="B26" s="73" t="s">
        <v>19</v>
      </c>
      <c r="C26" s="156">
        <v>-4.453096995015449</v>
      </c>
      <c r="F26" s="73" t="s">
        <v>8</v>
      </c>
      <c r="G26" s="156">
        <v>5.903223320356433</v>
      </c>
      <c r="H26" s="156">
        <v>4</v>
      </c>
      <c r="I26" s="184"/>
    </row>
    <row r="27" spans="2:9" ht="13">
      <c r="B27" s="73" t="s">
        <v>20</v>
      </c>
      <c r="C27" s="156">
        <v>11.016655326550326</v>
      </c>
      <c r="F27" s="73" t="s">
        <v>18</v>
      </c>
      <c r="G27" s="156">
        <v>7.600258914095628</v>
      </c>
      <c r="H27" s="156">
        <v>4</v>
      </c>
      <c r="I27" s="184"/>
    </row>
    <row r="28" spans="2:9" ht="13">
      <c r="B28" s="73" t="s">
        <v>21</v>
      </c>
      <c r="C28" s="156">
        <v>-10.649883981677213</v>
      </c>
      <c r="F28" s="73" t="s">
        <v>2</v>
      </c>
      <c r="G28" s="156">
        <v>7.770215628503216</v>
      </c>
      <c r="H28" s="156">
        <v>4</v>
      </c>
      <c r="I28" s="184"/>
    </row>
    <row r="29" spans="2:9" ht="13">
      <c r="B29" s="73" t="s">
        <v>22</v>
      </c>
      <c r="C29" s="156">
        <v>12.418553838562623</v>
      </c>
      <c r="F29" s="73" t="s">
        <v>14</v>
      </c>
      <c r="G29" s="156">
        <v>8.127537759248435</v>
      </c>
      <c r="H29" s="156">
        <v>4</v>
      </c>
      <c r="I29" s="184"/>
    </row>
    <row r="30" spans="2:9" ht="13">
      <c r="B30" s="73" t="s">
        <v>23</v>
      </c>
      <c r="C30" s="156">
        <v>2.981549878902923</v>
      </c>
      <c r="F30" s="73" t="s">
        <v>13</v>
      </c>
      <c r="G30" s="156">
        <v>10.152559971987195</v>
      </c>
      <c r="H30" s="156">
        <v>5</v>
      </c>
      <c r="I30" s="185"/>
    </row>
    <row r="31" spans="2:9" ht="13">
      <c r="B31" s="73" t="s">
        <v>24</v>
      </c>
      <c r="C31" s="156">
        <v>-27.123030561271197</v>
      </c>
      <c r="F31" s="73" t="s">
        <v>20</v>
      </c>
      <c r="G31" s="156">
        <v>11.016655326550326</v>
      </c>
      <c r="H31" s="156">
        <v>5</v>
      </c>
      <c r="I31" s="185"/>
    </row>
    <row r="32" spans="2:9" ht="13">
      <c r="B32" s="73" t="s">
        <v>25</v>
      </c>
      <c r="C32" s="156">
        <v>-6.883205177809913</v>
      </c>
      <c r="F32" s="73" t="s">
        <v>10</v>
      </c>
      <c r="G32" s="156">
        <v>12.336219741105763</v>
      </c>
      <c r="H32" s="156">
        <v>5</v>
      </c>
      <c r="I32" s="185"/>
    </row>
    <row r="33" spans="2:9" ht="13">
      <c r="B33" s="73" t="s">
        <v>26</v>
      </c>
      <c r="C33" s="156">
        <v>0.9150757995405876</v>
      </c>
      <c r="F33" s="73" t="s">
        <v>22</v>
      </c>
      <c r="G33" s="156">
        <v>12.418553838562623</v>
      </c>
      <c r="H33" s="156">
        <v>5</v>
      </c>
      <c r="I33" s="185"/>
    </row>
    <row r="34" spans="2:8" ht="12.5">
      <c r="B34" s="2"/>
      <c r="C34" s="2"/>
      <c r="H34" s="156"/>
    </row>
    <row r="35" spans="2:12" ht="37.5" customHeight="1">
      <c r="B35" s="204" t="s">
        <v>86</v>
      </c>
      <c r="C35" s="204"/>
      <c r="D35" s="204"/>
      <c r="E35" s="204"/>
      <c r="F35" s="204"/>
      <c r="G35" s="204"/>
      <c r="H35" s="204"/>
      <c r="I35" s="204"/>
      <c r="J35" s="204"/>
      <c r="K35" s="7"/>
      <c r="L35" s="7"/>
    </row>
    <row r="36" spans="2:8" ht="12.5">
      <c r="B36" s="2"/>
      <c r="C36" s="2"/>
      <c r="H36" s="156"/>
    </row>
    <row r="37" spans="2:3" ht="13">
      <c r="B37" s="18" t="s">
        <v>42</v>
      </c>
      <c r="C37" s="2"/>
    </row>
  </sheetData>
  <mergeCells count="1">
    <mergeCell ref="B35:J35"/>
  </mergeCells>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3560F8-39EE-4F0E-BF8D-150607202620}">
  <dimension ref="B2:I44"/>
  <sheetViews>
    <sheetView showGridLines="0" workbookViewId="0" topLeftCell="J6">
      <selection activeCell="AA2" sqref="AA2"/>
    </sheetView>
  </sheetViews>
  <sheetFormatPr defaultColWidth="9.33203125" defaultRowHeight="11.25"/>
  <cols>
    <col min="1" max="1" width="9.33203125" style="2" customWidth="1"/>
    <col min="2" max="2" width="25.16015625" style="2" customWidth="1"/>
    <col min="3" max="3" width="30.33203125" style="2" customWidth="1"/>
    <col min="4" max="4" width="31.33203125" style="2" customWidth="1"/>
    <col min="5" max="5" width="8.16015625" style="2" customWidth="1"/>
    <col min="6" max="6" width="17.16015625" style="2" customWidth="1"/>
    <col min="7" max="7" width="30.16015625" style="2" customWidth="1"/>
    <col min="8" max="8" width="32.16015625" style="2" customWidth="1"/>
    <col min="9" max="16384" width="9.33203125" style="2" customWidth="1"/>
  </cols>
  <sheetData>
    <row r="1" ht="12.75"/>
    <row r="2" ht="15.75">
      <c r="B2" s="1" t="s">
        <v>72</v>
      </c>
    </row>
    <row r="3" spans="2:3" ht="14.25">
      <c r="B3" s="17" t="s">
        <v>71</v>
      </c>
      <c r="C3" s="8"/>
    </row>
    <row r="4" spans="2:3" ht="14.25">
      <c r="B4" s="17"/>
      <c r="C4" s="8"/>
    </row>
    <row r="5" spans="2:6" ht="12.75">
      <c r="B5" s="2" t="s">
        <v>39</v>
      </c>
      <c r="C5" s="9"/>
      <c r="F5" s="2" t="s">
        <v>48</v>
      </c>
    </row>
    <row r="6" spans="2:8" ht="53.25" customHeight="1">
      <c r="B6" s="60"/>
      <c r="C6" s="42" t="s">
        <v>78</v>
      </c>
      <c r="D6" s="42" t="s">
        <v>80</v>
      </c>
      <c r="E6" s="7"/>
      <c r="F6" s="75"/>
      <c r="G6" s="42" t="s">
        <v>78</v>
      </c>
      <c r="H6" s="42" t="s">
        <v>79</v>
      </c>
    </row>
    <row r="7" spans="2:8" ht="12.75">
      <c r="B7" s="44" t="s">
        <v>0</v>
      </c>
      <c r="C7" s="160">
        <f>'T 2022'!L7</f>
        <v>767.4337084571648</v>
      </c>
      <c r="D7" s="161">
        <f>'T 2022'!M7</f>
        <v>9.461515345521281</v>
      </c>
      <c r="E7" s="130"/>
      <c r="F7" s="44" t="s">
        <v>0</v>
      </c>
      <c r="G7" s="160">
        <v>767.4337084571648</v>
      </c>
      <c r="H7" s="161">
        <v>9.461515345521281</v>
      </c>
    </row>
    <row r="8" spans="2:8" ht="12.75">
      <c r="B8" s="146" t="s">
        <v>1</v>
      </c>
      <c r="C8" s="162">
        <f>'T 2022'!L8</f>
        <v>755.4543213387973</v>
      </c>
      <c r="D8" s="163">
        <f>'T 2022'!M8</f>
        <v>7.141524044308313</v>
      </c>
      <c r="E8" s="130"/>
      <c r="F8" s="146" t="s">
        <v>22</v>
      </c>
      <c r="G8" s="162">
        <v>839.5570310020813</v>
      </c>
      <c r="H8" s="163">
        <v>25.061078192782812</v>
      </c>
    </row>
    <row r="9" spans="2:8" ht="12.75">
      <c r="B9" s="146" t="s">
        <v>2</v>
      </c>
      <c r="C9" s="162">
        <f>'T 2022'!L9</f>
        <v>752.9289254563496</v>
      </c>
      <c r="D9" s="163">
        <f>'T 2022'!M9</f>
        <v>31.19101903250384</v>
      </c>
      <c r="E9" s="130"/>
      <c r="F9" s="146" t="s">
        <v>19</v>
      </c>
      <c r="G9" s="162">
        <v>823.5948308626563</v>
      </c>
      <c r="H9" s="163">
        <v>9.29894843532113</v>
      </c>
    </row>
    <row r="10" spans="2:8" ht="12.75">
      <c r="B10" s="146" t="s">
        <v>3</v>
      </c>
      <c r="C10" s="162">
        <f>'T 2022'!L10</f>
        <v>738.0088063998</v>
      </c>
      <c r="D10" s="163">
        <f>'T 2022'!M10</f>
        <v>14.5454930173459</v>
      </c>
      <c r="E10" s="130"/>
      <c r="F10" s="146" t="s">
        <v>10</v>
      </c>
      <c r="G10" s="162">
        <v>820.9737034336491</v>
      </c>
      <c r="H10" s="163">
        <v>22.987034331630788</v>
      </c>
    </row>
    <row r="11" spans="2:8" ht="12.75">
      <c r="B11" s="146" t="s">
        <v>4</v>
      </c>
      <c r="C11" s="162">
        <f>'T 2022'!L11</f>
        <v>681.6246515017075</v>
      </c>
      <c r="D11" s="163">
        <f>'T 2022'!M11</f>
        <v>4.9862501584064285</v>
      </c>
      <c r="E11" s="130"/>
      <c r="F11" s="146" t="s">
        <v>27</v>
      </c>
      <c r="G11" s="162">
        <v>818.0058887608894</v>
      </c>
      <c r="H11" s="163">
        <v>9.198359994033543</v>
      </c>
    </row>
    <row r="12" spans="2:8" ht="12.75">
      <c r="B12" s="146" t="s">
        <v>27</v>
      </c>
      <c r="C12" s="162">
        <f>'T 2022'!L12</f>
        <v>818.0058887608894</v>
      </c>
      <c r="D12" s="163">
        <f>'T 2022'!M12</f>
        <v>9.198359994033543</v>
      </c>
      <c r="E12" s="130"/>
      <c r="F12" s="146" t="s">
        <v>9</v>
      </c>
      <c r="G12" s="162">
        <v>800.2908014409611</v>
      </c>
      <c r="H12" s="163">
        <v>9.363714696030941</v>
      </c>
    </row>
    <row r="13" spans="2:8" ht="12.75">
      <c r="B13" s="146" t="s">
        <v>5</v>
      </c>
      <c r="C13" s="162">
        <f>'T 2022'!L13</f>
        <v>759.0770033635168</v>
      </c>
      <c r="D13" s="163">
        <f>'T 2022'!M13</f>
        <v>12.4363910472012</v>
      </c>
      <c r="E13" s="130"/>
      <c r="F13" s="146" t="s">
        <v>26</v>
      </c>
      <c r="G13" s="162">
        <v>800.1512206263492</v>
      </c>
      <c r="H13" s="163">
        <v>7.097472466122048</v>
      </c>
    </row>
    <row r="14" spans="2:8" ht="12.75">
      <c r="B14" s="146" t="s">
        <v>6</v>
      </c>
      <c r="C14" s="162">
        <f>'T 2022'!L14</f>
        <v>723.6175071043673</v>
      </c>
      <c r="D14" s="163">
        <f>'T 2022'!M14</f>
        <v>3.4853052571635974</v>
      </c>
      <c r="E14" s="147"/>
      <c r="F14" s="146" t="s">
        <v>13</v>
      </c>
      <c r="G14" s="162">
        <v>798.2294109720904</v>
      </c>
      <c r="H14" s="163">
        <v>17.98975603181134</v>
      </c>
    </row>
    <row r="15" spans="2:8" ht="12.75">
      <c r="B15" s="146" t="s">
        <v>7</v>
      </c>
      <c r="C15" s="162">
        <f>'T 2022'!L15</f>
        <v>561.0180675571207</v>
      </c>
      <c r="D15" s="163">
        <f>'T 2022'!M15</f>
        <v>11.611473217126978</v>
      </c>
      <c r="E15" s="148"/>
      <c r="F15" s="146" t="s">
        <v>20</v>
      </c>
      <c r="G15" s="162">
        <v>785.2621458366049</v>
      </c>
      <c r="H15" s="163">
        <v>19.423196081490968</v>
      </c>
    </row>
    <row r="16" spans="2:8" ht="12.75">
      <c r="B16" s="146" t="s">
        <v>8</v>
      </c>
      <c r="C16" s="162">
        <f>'T 2022'!L16</f>
        <v>782.3994441989046</v>
      </c>
      <c r="D16" s="163">
        <f>'T 2022'!M16</f>
        <v>12.28960807803372</v>
      </c>
      <c r="E16" s="149"/>
      <c r="F16" s="146" t="s">
        <v>8</v>
      </c>
      <c r="G16" s="162">
        <v>782.3994441989046</v>
      </c>
      <c r="H16" s="163">
        <v>12.28960807803372</v>
      </c>
    </row>
    <row r="17" spans="2:8" ht="12.75">
      <c r="B17" s="146" t="s">
        <v>9</v>
      </c>
      <c r="C17" s="162">
        <f>'T 2022'!L17</f>
        <v>800.2908014409611</v>
      </c>
      <c r="D17" s="163">
        <f>'T 2022'!M17</f>
        <v>9.363714696030941</v>
      </c>
      <c r="E17" s="149"/>
      <c r="F17" s="146" t="s">
        <v>11</v>
      </c>
      <c r="G17" s="162">
        <v>768.8989524722663</v>
      </c>
      <c r="H17" s="163">
        <v>10.581583642106313</v>
      </c>
    </row>
    <row r="18" spans="2:8" ht="12.75">
      <c r="B18" s="146" t="s">
        <v>10</v>
      </c>
      <c r="C18" s="162">
        <f>'T 2022'!L18</f>
        <v>820.9737034336491</v>
      </c>
      <c r="D18" s="163">
        <f>'T 2022'!M18</f>
        <v>22.987034331630788</v>
      </c>
      <c r="E18" s="149"/>
      <c r="F18" s="146" t="s">
        <v>5</v>
      </c>
      <c r="G18" s="162">
        <v>759.0770033635168</v>
      </c>
      <c r="H18" s="163">
        <v>12.4363910472012</v>
      </c>
    </row>
    <row r="19" spans="2:8" ht="12.75">
      <c r="B19" s="146" t="s">
        <v>11</v>
      </c>
      <c r="C19" s="162">
        <f>'T 2022'!L19</f>
        <v>768.8989524722663</v>
      </c>
      <c r="D19" s="163">
        <f>'T 2022'!M19</f>
        <v>10.581583642106313</v>
      </c>
      <c r="E19" s="149"/>
      <c r="F19" s="146" t="s">
        <v>14</v>
      </c>
      <c r="G19" s="162">
        <v>756.2022189255619</v>
      </c>
      <c r="H19" s="163">
        <v>14.43843127136747</v>
      </c>
    </row>
    <row r="20" spans="2:8" ht="12.75">
      <c r="B20" s="146" t="s">
        <v>12</v>
      </c>
      <c r="C20" s="162">
        <f>'T 2022'!L20</f>
        <v>575.819108182762</v>
      </c>
      <c r="D20" s="163">
        <f>'T 2022'!M20</f>
        <v>7.4557155991422075</v>
      </c>
      <c r="E20" s="149"/>
      <c r="F20" s="146" t="s">
        <v>1</v>
      </c>
      <c r="G20" s="162">
        <v>755.4543213387973</v>
      </c>
      <c r="H20" s="163">
        <v>7.141524044308313</v>
      </c>
    </row>
    <row r="21" spans="2:8" ht="12.75">
      <c r="B21" s="146" t="s">
        <v>13</v>
      </c>
      <c r="C21" s="162">
        <f>'T 2022'!L21</f>
        <v>798.2294109720904</v>
      </c>
      <c r="D21" s="163">
        <f>'T 2022'!M21</f>
        <v>17.98975603181134</v>
      </c>
      <c r="E21" s="149"/>
      <c r="F21" s="146" t="s">
        <v>2</v>
      </c>
      <c r="G21" s="162">
        <v>752.9289254563496</v>
      </c>
      <c r="H21" s="163">
        <v>31.19101903250384</v>
      </c>
    </row>
    <row r="22" spans="2:8" ht="12.75">
      <c r="B22" s="146" t="s">
        <v>14</v>
      </c>
      <c r="C22" s="162">
        <f>'T 2022'!L22</f>
        <v>756.2022189255619</v>
      </c>
      <c r="D22" s="163">
        <f>'T 2022'!M22</f>
        <v>14.43843127136747</v>
      </c>
      <c r="E22" s="149"/>
      <c r="F22" s="146" t="s">
        <v>23</v>
      </c>
      <c r="G22" s="162">
        <v>739.2134122595772</v>
      </c>
      <c r="H22" s="163">
        <v>13.040112158268142</v>
      </c>
    </row>
    <row r="23" spans="2:8" ht="12.75">
      <c r="B23" s="146" t="s">
        <v>15</v>
      </c>
      <c r="C23" s="162">
        <f>'T 2022'!L23</f>
        <v>656.0134607927145</v>
      </c>
      <c r="D23" s="163">
        <f>'T 2022'!M23</f>
        <v>5.427733795715624</v>
      </c>
      <c r="E23" s="149"/>
      <c r="F23" s="146" t="s">
        <v>21</v>
      </c>
      <c r="G23" s="162">
        <v>738.8683385581026</v>
      </c>
      <c r="H23" s="163">
        <v>16.162851347434767</v>
      </c>
    </row>
    <row r="24" spans="2:8" ht="12.75">
      <c r="B24" s="146" t="s">
        <v>16</v>
      </c>
      <c r="C24" s="162">
        <f>'T 2022'!L24</f>
        <v>709.8997130725692</v>
      </c>
      <c r="D24" s="163">
        <f>'T 2022'!M24</f>
        <v>17.051164925969854</v>
      </c>
      <c r="E24" s="149"/>
      <c r="F24" s="146" t="s">
        <v>3</v>
      </c>
      <c r="G24" s="162">
        <v>738.0088063998</v>
      </c>
      <c r="H24" s="163">
        <v>14.5454930173459</v>
      </c>
    </row>
    <row r="25" spans="2:8" ht="12.75">
      <c r="B25" s="146" t="s">
        <v>17</v>
      </c>
      <c r="C25" s="162">
        <f>'T 2022'!L25</f>
        <v>611.2990502665369</v>
      </c>
      <c r="D25" s="163">
        <f>'T 2022'!M25</f>
        <v>8.72944174195093</v>
      </c>
      <c r="E25" s="149"/>
      <c r="F25" s="146" t="s">
        <v>18</v>
      </c>
      <c r="G25" s="162">
        <v>732.9688211639284</v>
      </c>
      <c r="H25" s="163">
        <v>7.639208465607123</v>
      </c>
    </row>
    <row r="26" spans="2:8" ht="12.75">
      <c r="B26" s="146" t="s">
        <v>18</v>
      </c>
      <c r="C26" s="162">
        <f>'T 2022'!L26</f>
        <v>732.9688211639284</v>
      </c>
      <c r="D26" s="163">
        <f>'T 2022'!M26</f>
        <v>7.639208465607123</v>
      </c>
      <c r="E26" s="149"/>
      <c r="F26" s="146" t="s">
        <v>25</v>
      </c>
      <c r="G26" s="162">
        <v>729.7933856911096</v>
      </c>
      <c r="H26" s="163">
        <v>7.478791795075557</v>
      </c>
    </row>
    <row r="27" spans="2:8" ht="12.75">
      <c r="B27" s="146" t="s">
        <v>19</v>
      </c>
      <c r="C27" s="162">
        <f>'T 2022'!L27</f>
        <v>823.5948308626563</v>
      </c>
      <c r="D27" s="163">
        <f>'T 2022'!M27</f>
        <v>9.29894843532113</v>
      </c>
      <c r="E27" s="149"/>
      <c r="F27" s="146" t="s">
        <v>6</v>
      </c>
      <c r="G27" s="162">
        <v>723.6175071043673</v>
      </c>
      <c r="H27" s="163">
        <v>3.4853052571635974</v>
      </c>
    </row>
    <row r="28" spans="2:8" ht="12.75">
      <c r="B28" s="146" t="s">
        <v>20</v>
      </c>
      <c r="C28" s="162">
        <f>'T 2022'!L28</f>
        <v>785.2621458366049</v>
      </c>
      <c r="D28" s="163">
        <f>'T 2022'!M28</f>
        <v>19.423196081490968</v>
      </c>
      <c r="E28" s="149"/>
      <c r="F28" s="146" t="s">
        <v>16</v>
      </c>
      <c r="G28" s="162">
        <v>709.8997130725692</v>
      </c>
      <c r="H28" s="163">
        <v>17.051164925969854</v>
      </c>
    </row>
    <row r="29" spans="2:8" ht="12.75">
      <c r="B29" s="146" t="s">
        <v>21</v>
      </c>
      <c r="C29" s="162">
        <f>'T 2022'!L29</f>
        <v>738.8683385581026</v>
      </c>
      <c r="D29" s="163">
        <f>'T 2022'!M29</f>
        <v>16.162851347434767</v>
      </c>
      <c r="E29" s="149"/>
      <c r="F29" s="146" t="s">
        <v>24</v>
      </c>
      <c r="G29" s="162">
        <v>686.4301435732277</v>
      </c>
      <c r="H29" s="163">
        <v>14.079168359745207</v>
      </c>
    </row>
    <row r="30" spans="2:8" ht="12.75">
      <c r="B30" s="146" t="s">
        <v>22</v>
      </c>
      <c r="C30" s="162">
        <f>'T 2022'!L30</f>
        <v>839.5570310020813</v>
      </c>
      <c r="D30" s="163">
        <f>'T 2022'!M30</f>
        <v>25.061078192782812</v>
      </c>
      <c r="E30" s="149"/>
      <c r="F30" s="146" t="s">
        <v>4</v>
      </c>
      <c r="G30" s="162">
        <v>681.6246515017075</v>
      </c>
      <c r="H30" s="163">
        <v>4.9862501584064285</v>
      </c>
    </row>
    <row r="31" spans="2:8" ht="12.75">
      <c r="B31" s="146" t="s">
        <v>23</v>
      </c>
      <c r="C31" s="162">
        <f>'T 2022'!L31</f>
        <v>739.2134122595772</v>
      </c>
      <c r="D31" s="163">
        <f>'T 2022'!M31</f>
        <v>13.040112158268142</v>
      </c>
      <c r="E31" s="149"/>
      <c r="F31" s="146" t="s">
        <v>15</v>
      </c>
      <c r="G31" s="162">
        <v>656.0134607927145</v>
      </c>
      <c r="H31" s="163">
        <v>5.427733795715624</v>
      </c>
    </row>
    <row r="32" spans="2:8" ht="12.75">
      <c r="B32" s="146" t="s">
        <v>24</v>
      </c>
      <c r="C32" s="162">
        <f>'T 2022'!L32</f>
        <v>686.4301435732277</v>
      </c>
      <c r="D32" s="163">
        <f>'T 2022'!M32</f>
        <v>14.079168359745207</v>
      </c>
      <c r="E32" s="149"/>
      <c r="F32" s="146" t="s">
        <v>17</v>
      </c>
      <c r="G32" s="162">
        <v>611.2990502665369</v>
      </c>
      <c r="H32" s="163">
        <v>8.72944174195093</v>
      </c>
    </row>
    <row r="33" spans="2:8" ht="12.75">
      <c r="B33" s="146" t="s">
        <v>25</v>
      </c>
      <c r="C33" s="162">
        <f>'T 2022'!L33</f>
        <v>729.7933856911096</v>
      </c>
      <c r="D33" s="163">
        <f>'T 2022'!M33</f>
        <v>7.478791795075557</v>
      </c>
      <c r="E33" s="149"/>
      <c r="F33" s="146" t="s">
        <v>12</v>
      </c>
      <c r="G33" s="162">
        <v>575.819108182762</v>
      </c>
      <c r="H33" s="163">
        <v>7.4557155991422075</v>
      </c>
    </row>
    <row r="34" spans="2:8" ht="12.75">
      <c r="B34" s="146" t="s">
        <v>26</v>
      </c>
      <c r="C34" s="162">
        <f>'T 2022'!L34</f>
        <v>800.1512206263492</v>
      </c>
      <c r="D34" s="163">
        <f>'T 2022'!M34</f>
        <v>7.097472466122048</v>
      </c>
      <c r="E34" s="149"/>
      <c r="F34" s="146" t="s">
        <v>7</v>
      </c>
      <c r="G34" s="162">
        <v>561.0180675571207</v>
      </c>
      <c r="H34" s="163">
        <v>11.611473217126978</v>
      </c>
    </row>
    <row r="35" spans="2:8" ht="12.75">
      <c r="B35" s="38"/>
      <c r="C35" s="61"/>
      <c r="D35" s="61"/>
      <c r="E35" s="10"/>
      <c r="F35" s="38"/>
      <c r="G35" s="61"/>
      <c r="H35" s="61"/>
    </row>
    <row r="36" spans="2:8" ht="12.75">
      <c r="B36" s="130" t="s">
        <v>91</v>
      </c>
      <c r="C36" s="7"/>
      <c r="D36" s="10"/>
      <c r="E36" s="10"/>
      <c r="F36" s="11"/>
      <c r="H36" s="10"/>
    </row>
    <row r="37" spans="3:8" ht="12.75">
      <c r="C37" s="7"/>
      <c r="D37" s="10"/>
      <c r="E37" s="10"/>
      <c r="F37" s="11"/>
      <c r="H37" s="10"/>
    </row>
    <row r="38" spans="2:9" ht="12.75">
      <c r="B38" s="205" t="str">
        <f>CONCATENATE("Reading tip: In 2022, each million euro exported by ",B30," to non-EU countries generated ",ROUND(C30,0)," thousands of value added and supported ",ROUND(D30,0)," employed people in the EU.")</f>
        <v>Reading tip: In 2022, each million euro exported by Romania to non-EU countries generated 840 thousands of value added and supported 25 employed people in the EU.</v>
      </c>
      <c r="C38" s="205"/>
      <c r="D38" s="205"/>
      <c r="E38" s="205"/>
      <c r="F38" s="205"/>
      <c r="G38" s="205"/>
      <c r="H38" s="205"/>
      <c r="I38" s="205"/>
    </row>
    <row r="39" spans="3:8" ht="11.25">
      <c r="C39" s="7"/>
      <c r="D39" s="10"/>
      <c r="E39" s="10"/>
      <c r="F39" s="11"/>
      <c r="H39" s="10"/>
    </row>
    <row r="40" spans="2:8" ht="13">
      <c r="B40" s="18" t="s">
        <v>87</v>
      </c>
      <c r="C40" s="7"/>
      <c r="D40" s="10"/>
      <c r="E40" s="10"/>
      <c r="F40" s="11"/>
      <c r="H40" s="10"/>
    </row>
    <row r="41" spans="3:8" ht="11.25">
      <c r="C41" s="7"/>
      <c r="D41" s="10"/>
      <c r="E41" s="10"/>
      <c r="F41" s="11"/>
      <c r="H41" s="10"/>
    </row>
    <row r="42" spans="3:8" ht="11.25">
      <c r="C42" s="7"/>
      <c r="D42" s="10"/>
      <c r="E42" s="10"/>
      <c r="F42" s="11"/>
      <c r="H42" s="10"/>
    </row>
    <row r="43" spans="3:8" ht="11.25">
      <c r="C43" s="7"/>
      <c r="D43" s="10"/>
      <c r="E43" s="10"/>
      <c r="F43" s="11"/>
      <c r="H43" s="10"/>
    </row>
    <row r="44" spans="3:8" ht="11.25">
      <c r="C44" s="7"/>
      <c r="D44" s="10"/>
      <c r="E44" s="10"/>
      <c r="F44" s="11"/>
      <c r="H44" s="10"/>
    </row>
  </sheetData>
  <mergeCells count="1">
    <mergeCell ref="B38:I38"/>
  </mergeCells>
  <printOptions/>
  <pageMargins left="0.7" right="0.7" top="0.75" bottom="0.75" header="0.3" footer="0.3"/>
  <pageSetup horizontalDpi="1200" verticalDpi="1200" orientation="portrait" r:id="rId2"/>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2301C-A5A0-40CB-9ABA-3EDC653AA18C}">
  <sheetPr>
    <pageSetUpPr fitToPage="1"/>
  </sheetPr>
  <dimension ref="A2:U42"/>
  <sheetViews>
    <sheetView showGridLines="0" workbookViewId="0" topLeftCell="S1">
      <selection activeCell="AN3" sqref="AN3"/>
    </sheetView>
  </sheetViews>
  <sheetFormatPr defaultColWidth="9.33203125" defaultRowHeight="11.25"/>
  <cols>
    <col min="1" max="1" width="13.33203125" style="2" customWidth="1"/>
    <col min="2" max="2" width="16.83203125" style="2" customWidth="1"/>
    <col min="3" max="3" width="16.66015625" style="2" customWidth="1"/>
    <col min="4" max="4" width="17.66015625" style="2" customWidth="1"/>
    <col min="5" max="5" width="29.66015625" style="2" customWidth="1"/>
    <col min="6" max="6" width="15.66015625" style="2" bestFit="1" customWidth="1"/>
    <col min="7" max="7" width="30.33203125" style="2" customWidth="1"/>
    <col min="8" max="8" width="19.16015625" style="2" customWidth="1"/>
    <col min="9" max="9" width="29.16015625" style="2" customWidth="1"/>
    <col min="10" max="10" width="9.33203125" style="2" customWidth="1"/>
    <col min="11" max="11" width="17.66015625" style="2" customWidth="1"/>
    <col min="12" max="14" width="12.66015625" style="2" customWidth="1"/>
    <col min="15" max="15" width="9.33203125" style="2" customWidth="1"/>
    <col min="16" max="16" width="17.66015625" style="2" customWidth="1"/>
    <col min="17" max="19" width="12.66015625" style="2" customWidth="1"/>
    <col min="20" max="16384" width="9.33203125" style="2" customWidth="1"/>
  </cols>
  <sheetData>
    <row r="1" ht="12.75"/>
    <row r="2" ht="15.75">
      <c r="B2" s="1" t="s">
        <v>74</v>
      </c>
    </row>
    <row r="3" ht="14.25">
      <c r="B3" s="17" t="s">
        <v>73</v>
      </c>
    </row>
    <row r="4" ht="12.75"/>
    <row r="5" spans="1:16" ht="26.15" customHeight="1">
      <c r="A5" s="39"/>
      <c r="B5" s="196"/>
      <c r="C5" s="66" t="s">
        <v>30</v>
      </c>
      <c r="D5" s="201" t="s">
        <v>49</v>
      </c>
      <c r="E5" s="201"/>
      <c r="F5" s="208" t="s">
        <v>65</v>
      </c>
      <c r="G5" s="202"/>
      <c r="H5" s="201" t="s">
        <v>64</v>
      </c>
      <c r="I5" s="201"/>
      <c r="K5" s="45" t="s">
        <v>39</v>
      </c>
      <c r="L5" s="45"/>
      <c r="M5" s="45"/>
      <c r="N5" s="45"/>
      <c r="O5" s="45"/>
      <c r="P5" s="45" t="s">
        <v>48</v>
      </c>
    </row>
    <row r="6" spans="1:19" ht="25.5">
      <c r="A6" s="39"/>
      <c r="B6" s="197"/>
      <c r="C6" s="72" t="s">
        <v>33</v>
      </c>
      <c r="D6" s="68" t="s">
        <v>28</v>
      </c>
      <c r="E6" s="69" t="s">
        <v>63</v>
      </c>
      <c r="F6" s="70" t="s">
        <v>28</v>
      </c>
      <c r="G6" s="71" t="s">
        <v>63</v>
      </c>
      <c r="H6" s="68" t="s">
        <v>28</v>
      </c>
      <c r="I6" s="69" t="s">
        <v>63</v>
      </c>
      <c r="K6" s="48"/>
      <c r="L6" s="42" t="s">
        <v>65</v>
      </c>
      <c r="M6" s="42" t="s">
        <v>64</v>
      </c>
      <c r="N6" s="42" t="s">
        <v>49</v>
      </c>
      <c r="P6" s="19"/>
      <c r="Q6" s="42" t="s">
        <v>65</v>
      </c>
      <c r="R6" s="42" t="s">
        <v>64</v>
      </c>
      <c r="S6" s="42" t="s">
        <v>49</v>
      </c>
    </row>
    <row r="7" spans="1:19" ht="12.75">
      <c r="A7" s="39"/>
      <c r="B7" s="25" t="s">
        <v>0</v>
      </c>
      <c r="C7" s="103">
        <f>'T 2022'!K7</f>
        <v>3291091</v>
      </c>
      <c r="D7" s="104">
        <f>'T 2022'!J7</f>
        <v>31138.70800000698</v>
      </c>
      <c r="E7" s="164">
        <f>+D7*1000/C7</f>
        <v>9.461515345521281</v>
      </c>
      <c r="F7" s="104">
        <f>SUM(F8:F34)</f>
        <v>24855.960999999937</v>
      </c>
      <c r="G7" s="164">
        <f>+F7*1000/C7</f>
        <v>7.552498852204311</v>
      </c>
      <c r="H7" s="104">
        <f>SUM(H8:H34)</f>
        <v>6282.747000007042</v>
      </c>
      <c r="I7" s="164">
        <f aca="true" t="shared" si="0" ref="I7:I34">+H7*1000/C7</f>
        <v>1.9090164933169704</v>
      </c>
      <c r="J7" s="130"/>
      <c r="K7" s="44" t="s">
        <v>0</v>
      </c>
      <c r="L7" s="165">
        <f>$G7</f>
        <v>7.552498852204311</v>
      </c>
      <c r="M7" s="165">
        <f>$I7</f>
        <v>1.9090164933169704</v>
      </c>
      <c r="N7" s="165">
        <f>L7+M7</f>
        <v>9.461515345521281</v>
      </c>
      <c r="O7" s="130"/>
      <c r="P7" s="44" t="s">
        <v>0</v>
      </c>
      <c r="Q7" s="165">
        <v>7.552498852204311</v>
      </c>
      <c r="R7" s="165">
        <v>1.9090164933169704</v>
      </c>
      <c r="S7" s="165">
        <v>9.461515345521281</v>
      </c>
    </row>
    <row r="8" spans="1:19" ht="12.75">
      <c r="A8" s="40"/>
      <c r="B8" s="13" t="s">
        <v>1</v>
      </c>
      <c r="C8" s="166">
        <f>'T 2022'!K8</f>
        <v>126558</v>
      </c>
      <c r="D8" s="134">
        <f>'T 2022'!J8</f>
        <v>903.8169999995715</v>
      </c>
      <c r="E8" s="167">
        <f>+D8*1000/C8</f>
        <v>7.141524044308313</v>
      </c>
      <c r="F8" s="134">
        <v>574.0719999999939</v>
      </c>
      <c r="G8" s="167">
        <f>+F8*1000/C8</f>
        <v>4.53603881224414</v>
      </c>
      <c r="H8" s="134">
        <v>329.74499999957766</v>
      </c>
      <c r="I8" s="167">
        <f t="shared" si="0"/>
        <v>2.6054852320641735</v>
      </c>
      <c r="J8" s="130"/>
      <c r="K8" s="43" t="s">
        <v>1</v>
      </c>
      <c r="L8" s="168">
        <f aca="true" t="shared" si="1" ref="L8:L34">$G8</f>
        <v>4.53603881224414</v>
      </c>
      <c r="M8" s="168">
        <f aca="true" t="shared" si="2" ref="M8:M34">$I8</f>
        <v>2.6054852320641735</v>
      </c>
      <c r="N8" s="169">
        <f aca="true" t="shared" si="3" ref="N8:N34">L8+M8</f>
        <v>7.141524044308314</v>
      </c>
      <c r="O8" s="130"/>
      <c r="P8" s="43" t="s">
        <v>2</v>
      </c>
      <c r="Q8" s="170">
        <v>29.071074544012216</v>
      </c>
      <c r="R8" s="170">
        <v>2.119944488491624</v>
      </c>
      <c r="S8" s="171">
        <v>31.19101903250384</v>
      </c>
    </row>
    <row r="9" spans="1:19" ht="12.75">
      <c r="A9" s="40"/>
      <c r="B9" s="14" t="s">
        <v>2</v>
      </c>
      <c r="C9" s="172">
        <f>'T 2022'!K9</f>
        <v>20176</v>
      </c>
      <c r="D9" s="138">
        <f>'T 2022'!J9</f>
        <v>629.3099999997975</v>
      </c>
      <c r="E9" s="173">
        <f aca="true" t="shared" si="4" ref="E9:E34">+D9*1000/C9</f>
        <v>31.19101903250384</v>
      </c>
      <c r="F9" s="138">
        <v>586.5379999999905</v>
      </c>
      <c r="G9" s="173">
        <f aca="true" t="shared" si="5" ref="G9:G34">+F9*1000/C9</f>
        <v>29.071074544012216</v>
      </c>
      <c r="H9" s="138">
        <v>42.77199999980701</v>
      </c>
      <c r="I9" s="173">
        <f t="shared" si="0"/>
        <v>2.119944488491624</v>
      </c>
      <c r="J9" s="130"/>
      <c r="K9" s="14" t="s">
        <v>2</v>
      </c>
      <c r="L9" s="168">
        <f t="shared" si="1"/>
        <v>29.071074544012216</v>
      </c>
      <c r="M9" s="168">
        <f t="shared" si="2"/>
        <v>2.119944488491624</v>
      </c>
      <c r="N9" s="169">
        <f t="shared" si="3"/>
        <v>31.19101903250384</v>
      </c>
      <c r="O9" s="130"/>
      <c r="P9" s="14" t="s">
        <v>22</v>
      </c>
      <c r="Q9" s="170">
        <v>23.0546503015552</v>
      </c>
      <c r="R9" s="170">
        <v>2.0064278912276117</v>
      </c>
      <c r="S9" s="171">
        <v>25.061078192782812</v>
      </c>
    </row>
    <row r="10" spans="1:19" ht="12.75">
      <c r="A10" s="40"/>
      <c r="B10" s="14" t="s">
        <v>3</v>
      </c>
      <c r="C10" s="172">
        <f>'T 2022'!K10</f>
        <v>49623</v>
      </c>
      <c r="D10" s="138">
        <f>'T 2022'!J10</f>
        <v>721.7909999997555</v>
      </c>
      <c r="E10" s="173">
        <f t="shared" si="4"/>
        <v>14.5454930173459</v>
      </c>
      <c r="F10" s="138">
        <v>573.5499999999913</v>
      </c>
      <c r="G10" s="173">
        <f t="shared" si="5"/>
        <v>11.558148439231632</v>
      </c>
      <c r="H10" s="138">
        <v>148.2409999997642</v>
      </c>
      <c r="I10" s="173">
        <f t="shared" si="0"/>
        <v>2.9873445781142656</v>
      </c>
      <c r="J10" s="130"/>
      <c r="K10" s="14" t="s">
        <v>3</v>
      </c>
      <c r="L10" s="168">
        <f t="shared" si="1"/>
        <v>11.558148439231632</v>
      </c>
      <c r="M10" s="168">
        <f t="shared" si="2"/>
        <v>2.9873445781142656</v>
      </c>
      <c r="N10" s="169">
        <f t="shared" si="3"/>
        <v>14.545493017345898</v>
      </c>
      <c r="O10" s="130"/>
      <c r="P10" s="14" t="s">
        <v>10</v>
      </c>
      <c r="Q10" s="170">
        <v>21.461833455077024</v>
      </c>
      <c r="R10" s="170">
        <v>1.5252008765537621</v>
      </c>
      <c r="S10" s="171">
        <v>22.987034331630785</v>
      </c>
    </row>
    <row r="11" spans="1:19" ht="12.75">
      <c r="A11" s="40"/>
      <c r="B11" s="14" t="s">
        <v>4</v>
      </c>
      <c r="C11" s="172">
        <f>'T 2022'!K11</f>
        <v>126256</v>
      </c>
      <c r="D11" s="138">
        <f>'T 2022'!J11</f>
        <v>629.543999999762</v>
      </c>
      <c r="E11" s="173">
        <f t="shared" si="4"/>
        <v>4.9862501584064285</v>
      </c>
      <c r="F11" s="138">
        <v>410.38999999999453</v>
      </c>
      <c r="G11" s="173">
        <f t="shared" si="5"/>
        <v>3.2504593841084346</v>
      </c>
      <c r="H11" s="138">
        <v>219.1539999997675</v>
      </c>
      <c r="I11" s="173">
        <f t="shared" si="0"/>
        <v>1.7357907742979939</v>
      </c>
      <c r="J11" s="130"/>
      <c r="K11" s="14" t="s">
        <v>4</v>
      </c>
      <c r="L11" s="168">
        <f t="shared" si="1"/>
        <v>3.2504593841084346</v>
      </c>
      <c r="M11" s="168">
        <f t="shared" si="2"/>
        <v>1.7357907742979939</v>
      </c>
      <c r="N11" s="169">
        <f t="shared" si="3"/>
        <v>4.9862501584064285</v>
      </c>
      <c r="O11" s="130"/>
      <c r="P11" s="14" t="s">
        <v>20</v>
      </c>
      <c r="Q11" s="170">
        <v>17.5472679439914</v>
      </c>
      <c r="R11" s="170">
        <v>1.8759281374995693</v>
      </c>
      <c r="S11" s="171">
        <v>19.42319608149097</v>
      </c>
    </row>
    <row r="12" spans="1:19" ht="12.75">
      <c r="A12" s="40"/>
      <c r="B12" s="14" t="s">
        <v>27</v>
      </c>
      <c r="C12" s="172">
        <f>'T 2022'!K12</f>
        <v>723412</v>
      </c>
      <c r="D12" s="138">
        <f>'T 2022'!J12</f>
        <v>6654.204000003793</v>
      </c>
      <c r="E12" s="173">
        <f t="shared" si="4"/>
        <v>9.198359994033543</v>
      </c>
      <c r="F12" s="138">
        <v>5581.378000000024</v>
      </c>
      <c r="G12" s="173">
        <f t="shared" si="5"/>
        <v>7.715351694470128</v>
      </c>
      <c r="H12" s="138">
        <v>1072.826000003769</v>
      </c>
      <c r="I12" s="173">
        <f t="shared" si="0"/>
        <v>1.4830082995634148</v>
      </c>
      <c r="J12" s="130"/>
      <c r="K12" s="14" t="s">
        <v>27</v>
      </c>
      <c r="L12" s="168">
        <f t="shared" si="1"/>
        <v>7.715351694470128</v>
      </c>
      <c r="M12" s="168">
        <f t="shared" si="2"/>
        <v>1.4830082995634148</v>
      </c>
      <c r="N12" s="169">
        <f t="shared" si="3"/>
        <v>9.198359994033542</v>
      </c>
      <c r="O12" s="130"/>
      <c r="P12" s="14" t="s">
        <v>13</v>
      </c>
      <c r="Q12" s="170">
        <v>16.20541852001631</v>
      </c>
      <c r="R12" s="170">
        <v>1.7843375117950306</v>
      </c>
      <c r="S12" s="171">
        <v>17.98975603181134</v>
      </c>
    </row>
    <row r="13" spans="1:19" ht="12.75">
      <c r="A13" s="40"/>
      <c r="B13" s="14" t="s">
        <v>5</v>
      </c>
      <c r="C13" s="172">
        <f>'T 2022'!K13</f>
        <v>8623</v>
      </c>
      <c r="D13" s="138">
        <f>'T 2022'!J13</f>
        <v>107.23900000001595</v>
      </c>
      <c r="E13" s="173">
        <f t="shared" si="4"/>
        <v>12.4363910472012</v>
      </c>
      <c r="F13" s="138">
        <v>87.09300000000114</v>
      </c>
      <c r="G13" s="173">
        <f t="shared" si="5"/>
        <v>10.100081178244363</v>
      </c>
      <c r="H13" s="138">
        <v>20.14600000001481</v>
      </c>
      <c r="I13" s="173">
        <f t="shared" si="0"/>
        <v>2.3363098689568376</v>
      </c>
      <c r="J13" s="130"/>
      <c r="K13" s="14" t="s">
        <v>5</v>
      </c>
      <c r="L13" s="168">
        <f t="shared" si="1"/>
        <v>10.100081178244363</v>
      </c>
      <c r="M13" s="168">
        <f t="shared" si="2"/>
        <v>2.3363098689568376</v>
      </c>
      <c r="N13" s="169">
        <f t="shared" si="3"/>
        <v>12.4363910472012</v>
      </c>
      <c r="O13" s="130"/>
      <c r="P13" s="14" t="s">
        <v>16</v>
      </c>
      <c r="Q13" s="170">
        <v>12.906828876391428</v>
      </c>
      <c r="R13" s="170">
        <v>4.144336049578427</v>
      </c>
      <c r="S13" s="171">
        <v>17.051164925969854</v>
      </c>
    </row>
    <row r="14" spans="1:19" ht="12.75">
      <c r="A14" s="40"/>
      <c r="B14" s="14" t="s">
        <v>6</v>
      </c>
      <c r="C14" s="172">
        <f>'T 2022'!K14</f>
        <v>393406</v>
      </c>
      <c r="D14" s="138">
        <f>'T 2022'!J14</f>
        <v>1371.1399999997022</v>
      </c>
      <c r="E14" s="173">
        <f t="shared" si="4"/>
        <v>3.4853052571635974</v>
      </c>
      <c r="F14" s="138">
        <v>675.0509999999938</v>
      </c>
      <c r="G14" s="173">
        <f t="shared" si="5"/>
        <v>1.7159143480272132</v>
      </c>
      <c r="H14" s="138">
        <v>696.0889999997084</v>
      </c>
      <c r="I14" s="173">
        <f t="shared" si="0"/>
        <v>1.7693909091363846</v>
      </c>
      <c r="J14" s="130"/>
      <c r="K14" s="14" t="s">
        <v>6</v>
      </c>
      <c r="L14" s="168">
        <f t="shared" si="1"/>
        <v>1.7159143480272132</v>
      </c>
      <c r="M14" s="168">
        <f t="shared" si="2"/>
        <v>1.7693909091363846</v>
      </c>
      <c r="N14" s="169">
        <f t="shared" si="3"/>
        <v>3.485305257163598</v>
      </c>
      <c r="O14" s="130"/>
      <c r="P14" s="14" t="s">
        <v>21</v>
      </c>
      <c r="Q14" s="170">
        <v>13.35446906035127</v>
      </c>
      <c r="R14" s="170">
        <v>2.8083822870834934</v>
      </c>
      <c r="S14" s="171">
        <v>16.162851347434763</v>
      </c>
    </row>
    <row r="15" spans="1:19" ht="12.75">
      <c r="A15" s="40"/>
      <c r="B15" s="14" t="s">
        <v>7</v>
      </c>
      <c r="C15" s="172">
        <f>'T 2022'!K15</f>
        <v>47101</v>
      </c>
      <c r="D15" s="138">
        <f>'T 2022'!J15</f>
        <v>546.9119999998978</v>
      </c>
      <c r="E15" s="173">
        <f t="shared" si="4"/>
        <v>11.611473217126978</v>
      </c>
      <c r="F15" s="138">
        <v>495.9749999999944</v>
      </c>
      <c r="G15" s="173">
        <f t="shared" si="5"/>
        <v>10.53003120952834</v>
      </c>
      <c r="H15" s="138">
        <v>50.936999999903435</v>
      </c>
      <c r="I15" s="173">
        <f t="shared" si="0"/>
        <v>1.0814420075986377</v>
      </c>
      <c r="J15" s="130"/>
      <c r="K15" s="14" t="s">
        <v>7</v>
      </c>
      <c r="L15" s="168">
        <f t="shared" si="1"/>
        <v>10.53003120952834</v>
      </c>
      <c r="M15" s="168">
        <f t="shared" si="2"/>
        <v>1.0814420075986377</v>
      </c>
      <c r="N15" s="169">
        <f t="shared" si="3"/>
        <v>11.611473217126978</v>
      </c>
      <c r="O15" s="130"/>
      <c r="P15" s="14" t="s">
        <v>3</v>
      </c>
      <c r="Q15" s="170">
        <v>11.558148439231632</v>
      </c>
      <c r="R15" s="170">
        <v>2.9873445781142656</v>
      </c>
      <c r="S15" s="171">
        <v>14.545493017345898</v>
      </c>
    </row>
    <row r="16" spans="1:19" ht="12.75">
      <c r="A16" s="40"/>
      <c r="B16" s="14" t="s">
        <v>8</v>
      </c>
      <c r="C16" s="172">
        <f>'T 2022'!K16</f>
        <v>206189</v>
      </c>
      <c r="D16" s="138">
        <f>'T 2022'!J16</f>
        <v>2533.9820000016944</v>
      </c>
      <c r="E16" s="173">
        <f t="shared" si="4"/>
        <v>12.28960807803372</v>
      </c>
      <c r="F16" s="138">
        <v>2223.300999999993</v>
      </c>
      <c r="G16" s="173">
        <f t="shared" si="5"/>
        <v>10.782830315875207</v>
      </c>
      <c r="H16" s="138">
        <v>310.68100000170125</v>
      </c>
      <c r="I16" s="173">
        <f t="shared" si="0"/>
        <v>1.506777762158511</v>
      </c>
      <c r="J16" s="130"/>
      <c r="K16" s="14" t="s">
        <v>8</v>
      </c>
      <c r="L16" s="168">
        <f t="shared" si="1"/>
        <v>10.782830315875207</v>
      </c>
      <c r="M16" s="168">
        <f t="shared" si="2"/>
        <v>1.506777762158511</v>
      </c>
      <c r="N16" s="169">
        <f t="shared" si="3"/>
        <v>12.28960807803372</v>
      </c>
      <c r="O16" s="130"/>
      <c r="P16" s="14" t="s">
        <v>14</v>
      </c>
      <c r="Q16" s="170">
        <v>12.11520350899828</v>
      </c>
      <c r="R16" s="170">
        <v>2.3232277623691915</v>
      </c>
      <c r="S16" s="171">
        <v>14.43843127136747</v>
      </c>
    </row>
    <row r="17" spans="1:19" ht="12.75">
      <c r="A17" s="40"/>
      <c r="B17" s="14" t="s">
        <v>9</v>
      </c>
      <c r="C17" s="172">
        <f>'T 2022'!K17</f>
        <v>396910</v>
      </c>
      <c r="D17" s="138">
        <f>'T 2022'!J17</f>
        <v>3716.552000001641</v>
      </c>
      <c r="E17" s="173">
        <f t="shared" si="4"/>
        <v>9.363714696030941</v>
      </c>
      <c r="F17" s="138">
        <v>3057.1700000000073</v>
      </c>
      <c r="G17" s="173">
        <f t="shared" si="5"/>
        <v>7.702426242725069</v>
      </c>
      <c r="H17" s="138">
        <v>659.3820000016335</v>
      </c>
      <c r="I17" s="173">
        <f t="shared" si="0"/>
        <v>1.6612884533058716</v>
      </c>
      <c r="J17" s="130"/>
      <c r="K17" s="14" t="s">
        <v>9</v>
      </c>
      <c r="L17" s="168">
        <f t="shared" si="1"/>
        <v>7.702426242725069</v>
      </c>
      <c r="M17" s="168">
        <f t="shared" si="2"/>
        <v>1.6612884533058716</v>
      </c>
      <c r="N17" s="169">
        <f t="shared" si="3"/>
        <v>9.363714696030941</v>
      </c>
      <c r="O17" s="130"/>
      <c r="P17" s="14" t="s">
        <v>24</v>
      </c>
      <c r="Q17" s="170">
        <v>9.245631856968613</v>
      </c>
      <c r="R17" s="170">
        <v>4.833536502776594</v>
      </c>
      <c r="S17" s="171">
        <v>14.079168359745207</v>
      </c>
    </row>
    <row r="18" spans="1:19" ht="12.75">
      <c r="A18" s="40"/>
      <c r="B18" s="14" t="s">
        <v>10</v>
      </c>
      <c r="C18" s="172">
        <f>'T 2022'!K18</f>
        <v>5476</v>
      </c>
      <c r="D18" s="138">
        <f>'T 2022'!J18</f>
        <v>125.87700000001018</v>
      </c>
      <c r="E18" s="173">
        <f t="shared" si="4"/>
        <v>22.987034331630788</v>
      </c>
      <c r="F18" s="138">
        <v>117.52500000000178</v>
      </c>
      <c r="G18" s="173">
        <f t="shared" si="5"/>
        <v>21.461833455077024</v>
      </c>
      <c r="H18" s="138">
        <v>8.352000000008402</v>
      </c>
      <c r="I18" s="173">
        <f t="shared" si="0"/>
        <v>1.5252008765537621</v>
      </c>
      <c r="J18" s="130"/>
      <c r="K18" s="14" t="s">
        <v>10</v>
      </c>
      <c r="L18" s="168">
        <f t="shared" si="1"/>
        <v>21.461833455077024</v>
      </c>
      <c r="M18" s="168">
        <f t="shared" si="2"/>
        <v>1.5252008765537621</v>
      </c>
      <c r="N18" s="169">
        <f t="shared" si="3"/>
        <v>22.987034331630785</v>
      </c>
      <c r="O18" s="130"/>
      <c r="P18" s="14" t="s">
        <v>23</v>
      </c>
      <c r="Q18" s="170">
        <v>10.845470831061677</v>
      </c>
      <c r="R18" s="170">
        <v>2.194641327206465</v>
      </c>
      <c r="S18" s="171">
        <v>13.040112158268142</v>
      </c>
    </row>
    <row r="19" spans="1:19" ht="12.75">
      <c r="A19" s="40"/>
      <c r="B19" s="14" t="s">
        <v>11</v>
      </c>
      <c r="C19" s="172">
        <f>'T 2022'!K19</f>
        <v>327915</v>
      </c>
      <c r="D19" s="138">
        <f>'T 2022'!J19</f>
        <v>3469.8600000012916</v>
      </c>
      <c r="E19" s="173">
        <f t="shared" si="4"/>
        <v>10.581583642106313</v>
      </c>
      <c r="F19" s="138">
        <v>2797.5290000000105</v>
      </c>
      <c r="G19" s="173">
        <f t="shared" si="5"/>
        <v>8.531262674778556</v>
      </c>
      <c r="H19" s="138">
        <v>672.3310000012812</v>
      </c>
      <c r="I19" s="173">
        <f t="shared" si="0"/>
        <v>2.0503209673277563</v>
      </c>
      <c r="J19" s="130"/>
      <c r="K19" s="14" t="s">
        <v>11</v>
      </c>
      <c r="L19" s="168">
        <f t="shared" si="1"/>
        <v>8.531262674778556</v>
      </c>
      <c r="M19" s="168">
        <f t="shared" si="2"/>
        <v>2.0503209673277563</v>
      </c>
      <c r="N19" s="169">
        <f t="shared" si="3"/>
        <v>10.581583642106313</v>
      </c>
      <c r="O19" s="130"/>
      <c r="P19" s="14" t="s">
        <v>5</v>
      </c>
      <c r="Q19" s="170">
        <v>10.100081178244363</v>
      </c>
      <c r="R19" s="170">
        <v>2.3363098689568376</v>
      </c>
      <c r="S19" s="171">
        <v>12.4363910472012</v>
      </c>
    </row>
    <row r="20" spans="1:19" ht="12.75">
      <c r="A20" s="40"/>
      <c r="B20" s="14" t="s">
        <v>12</v>
      </c>
      <c r="C20" s="172">
        <f>'T 2022'!K20</f>
        <v>13052</v>
      </c>
      <c r="D20" s="138">
        <f>'T 2022'!J20</f>
        <v>97.31200000000409</v>
      </c>
      <c r="E20" s="173">
        <f t="shared" si="4"/>
        <v>7.4557155991422075</v>
      </c>
      <c r="F20" s="138">
        <v>73.87100000000011</v>
      </c>
      <c r="G20" s="173">
        <f t="shared" si="5"/>
        <v>5.659745632853211</v>
      </c>
      <c r="H20" s="138">
        <v>23.44100000000398</v>
      </c>
      <c r="I20" s="173">
        <f t="shared" si="0"/>
        <v>1.7959699662889963</v>
      </c>
      <c r="J20" s="130"/>
      <c r="K20" s="14" t="s">
        <v>12</v>
      </c>
      <c r="L20" s="168">
        <f t="shared" si="1"/>
        <v>5.659745632853211</v>
      </c>
      <c r="M20" s="168">
        <f t="shared" si="2"/>
        <v>1.7959699662889963</v>
      </c>
      <c r="N20" s="169">
        <f t="shared" si="3"/>
        <v>7.4557155991422075</v>
      </c>
      <c r="O20" s="130"/>
      <c r="P20" s="14" t="s">
        <v>8</v>
      </c>
      <c r="Q20" s="170">
        <v>10.782830315875207</v>
      </c>
      <c r="R20" s="170">
        <v>1.506777762158511</v>
      </c>
      <c r="S20" s="171">
        <v>12.28960807803372</v>
      </c>
    </row>
    <row r="21" spans="1:19" ht="12.75">
      <c r="A21" s="40"/>
      <c r="B21" s="14" t="s">
        <v>13</v>
      </c>
      <c r="C21" s="172">
        <f>'T 2022'!K21</f>
        <v>7419</v>
      </c>
      <c r="D21" s="138">
        <f>'T 2022'!J21</f>
        <v>133.46600000000834</v>
      </c>
      <c r="E21" s="173">
        <f t="shared" si="4"/>
        <v>17.98975603181134</v>
      </c>
      <c r="F21" s="138">
        <v>120.228000000001</v>
      </c>
      <c r="G21" s="173">
        <f t="shared" si="5"/>
        <v>16.20541852001631</v>
      </c>
      <c r="H21" s="138">
        <v>13.238000000007332</v>
      </c>
      <c r="I21" s="173">
        <f t="shared" si="0"/>
        <v>1.7843375117950306</v>
      </c>
      <c r="J21" s="130"/>
      <c r="K21" s="14" t="s">
        <v>13</v>
      </c>
      <c r="L21" s="168">
        <f t="shared" si="1"/>
        <v>16.20541852001631</v>
      </c>
      <c r="M21" s="168">
        <f t="shared" si="2"/>
        <v>1.7843375117950306</v>
      </c>
      <c r="N21" s="169">
        <f t="shared" si="3"/>
        <v>17.98975603181134</v>
      </c>
      <c r="O21" s="130"/>
      <c r="P21" s="14" t="s">
        <v>7</v>
      </c>
      <c r="Q21" s="170">
        <v>10.53003120952834</v>
      </c>
      <c r="R21" s="170">
        <v>1.0814420075986377</v>
      </c>
      <c r="S21" s="171">
        <v>11.611473217126978</v>
      </c>
    </row>
    <row r="22" spans="1:19" ht="12.75">
      <c r="A22" s="40"/>
      <c r="B22" s="14" t="s">
        <v>14</v>
      </c>
      <c r="C22" s="172">
        <f>'T 2022'!K22</f>
        <v>15503</v>
      </c>
      <c r="D22" s="138">
        <f>'T 2022'!J22</f>
        <v>223.8390000000099</v>
      </c>
      <c r="E22" s="173">
        <f t="shared" si="4"/>
        <v>14.43843127136747</v>
      </c>
      <c r="F22" s="138">
        <v>187.82200000000032</v>
      </c>
      <c r="G22" s="173">
        <f t="shared" si="5"/>
        <v>12.11520350899828</v>
      </c>
      <c r="H22" s="138">
        <v>36.017000000009574</v>
      </c>
      <c r="I22" s="173">
        <f t="shared" si="0"/>
        <v>2.3232277623691915</v>
      </c>
      <c r="J22" s="130"/>
      <c r="K22" s="14" t="s">
        <v>14</v>
      </c>
      <c r="L22" s="168">
        <f t="shared" si="1"/>
        <v>12.11520350899828</v>
      </c>
      <c r="M22" s="168">
        <f t="shared" si="2"/>
        <v>2.3232277623691915</v>
      </c>
      <c r="N22" s="169">
        <f t="shared" si="3"/>
        <v>14.43843127136747</v>
      </c>
      <c r="O22" s="130"/>
      <c r="P22" s="14" t="s">
        <v>11</v>
      </c>
      <c r="Q22" s="170">
        <v>8.531262674778556</v>
      </c>
      <c r="R22" s="170">
        <v>2.0503209673277563</v>
      </c>
      <c r="S22" s="171">
        <v>10.581583642106313</v>
      </c>
    </row>
    <row r="23" spans="1:19" ht="12.75">
      <c r="A23" s="40"/>
      <c r="B23" s="14" t="s">
        <v>15</v>
      </c>
      <c r="C23" s="172">
        <f>'T 2022'!K23</f>
        <v>43831</v>
      </c>
      <c r="D23" s="138">
        <f>'T 2022'!J23</f>
        <v>237.90300000001153</v>
      </c>
      <c r="E23" s="173">
        <f t="shared" si="4"/>
        <v>5.427733795715624</v>
      </c>
      <c r="F23" s="138">
        <v>83.01100000000051</v>
      </c>
      <c r="G23" s="173">
        <f t="shared" si="5"/>
        <v>1.893887887568171</v>
      </c>
      <c r="H23" s="138">
        <v>154.89200000001102</v>
      </c>
      <c r="I23" s="173">
        <f t="shared" si="0"/>
        <v>3.5338459081474536</v>
      </c>
      <c r="J23" s="130"/>
      <c r="K23" s="14" t="s">
        <v>15</v>
      </c>
      <c r="L23" s="168">
        <f t="shared" si="1"/>
        <v>1.893887887568171</v>
      </c>
      <c r="M23" s="168">
        <f t="shared" si="2"/>
        <v>3.5338459081474536</v>
      </c>
      <c r="N23" s="169">
        <f t="shared" si="3"/>
        <v>5.427733795715625</v>
      </c>
      <c r="O23" s="130"/>
      <c r="P23" s="14" t="s">
        <v>9</v>
      </c>
      <c r="Q23" s="170">
        <v>7.702426242725069</v>
      </c>
      <c r="R23" s="170">
        <v>1.6612884533058716</v>
      </c>
      <c r="S23" s="171">
        <v>9.363714696030941</v>
      </c>
    </row>
    <row r="24" spans="1:19" ht="12.75">
      <c r="A24" s="40"/>
      <c r="B24" s="14" t="s">
        <v>16</v>
      </c>
      <c r="C24" s="172">
        <f>'T 2022'!K24</f>
        <v>43565</v>
      </c>
      <c r="D24" s="138">
        <f>'T 2022'!J24</f>
        <v>742.8339999998767</v>
      </c>
      <c r="E24" s="173">
        <f t="shared" si="4"/>
        <v>17.051164925969854</v>
      </c>
      <c r="F24" s="138">
        <v>562.2859999999926</v>
      </c>
      <c r="G24" s="173">
        <f t="shared" si="5"/>
        <v>12.906828876391428</v>
      </c>
      <c r="H24" s="138">
        <v>180.54799999988415</v>
      </c>
      <c r="I24" s="173">
        <f t="shared" si="0"/>
        <v>4.144336049578427</v>
      </c>
      <c r="J24" s="130"/>
      <c r="K24" s="14" t="s">
        <v>16</v>
      </c>
      <c r="L24" s="168">
        <f t="shared" si="1"/>
        <v>12.906828876391428</v>
      </c>
      <c r="M24" s="168">
        <f t="shared" si="2"/>
        <v>4.144336049578427</v>
      </c>
      <c r="N24" s="169">
        <f t="shared" si="3"/>
        <v>17.051164925969854</v>
      </c>
      <c r="O24" s="130"/>
      <c r="P24" s="14" t="s">
        <v>19</v>
      </c>
      <c r="Q24" s="170">
        <v>5.821550741162991</v>
      </c>
      <c r="R24" s="170">
        <v>3.4773976941581393</v>
      </c>
      <c r="S24" s="171">
        <v>9.29894843532113</v>
      </c>
    </row>
    <row r="25" spans="1:19" ht="12.75">
      <c r="A25" s="40"/>
      <c r="B25" s="14" t="s">
        <v>17</v>
      </c>
      <c r="C25" s="172">
        <f>'T 2022'!K25</f>
        <v>8634</v>
      </c>
      <c r="D25" s="138">
        <f>'T 2022'!J25</f>
        <v>75.37000000000434</v>
      </c>
      <c r="E25" s="173">
        <f t="shared" si="4"/>
        <v>8.72944174195093</v>
      </c>
      <c r="F25" s="138">
        <v>48.82599999999991</v>
      </c>
      <c r="G25" s="173">
        <f t="shared" si="5"/>
        <v>5.65508454945563</v>
      </c>
      <c r="H25" s="138">
        <v>26.54400000000443</v>
      </c>
      <c r="I25" s="173">
        <f t="shared" si="0"/>
        <v>3.074357192495301</v>
      </c>
      <c r="J25" s="130"/>
      <c r="K25" s="14" t="s">
        <v>17</v>
      </c>
      <c r="L25" s="168">
        <f t="shared" si="1"/>
        <v>5.65508454945563</v>
      </c>
      <c r="M25" s="168">
        <f t="shared" si="2"/>
        <v>3.074357192495301</v>
      </c>
      <c r="N25" s="169">
        <f t="shared" si="3"/>
        <v>8.72944174195093</v>
      </c>
      <c r="O25" s="130"/>
      <c r="P25" s="14" t="s">
        <v>27</v>
      </c>
      <c r="Q25" s="170">
        <v>7.715351694470128</v>
      </c>
      <c r="R25" s="170">
        <v>1.4830082995634148</v>
      </c>
      <c r="S25" s="171">
        <v>9.198359994033542</v>
      </c>
    </row>
    <row r="26" spans="1:19" ht="12.75">
      <c r="A26" s="40"/>
      <c r="B26" s="14" t="s">
        <v>18</v>
      </c>
      <c r="C26" s="172">
        <f>'T 2022'!K26</f>
        <v>236250</v>
      </c>
      <c r="D26" s="138">
        <f>'T 2022'!J26</f>
        <v>1804.7629999996827</v>
      </c>
      <c r="E26" s="173">
        <f t="shared" si="4"/>
        <v>7.639208465607123</v>
      </c>
      <c r="F26" s="138">
        <v>1351.911999999994</v>
      </c>
      <c r="G26" s="173">
        <f t="shared" si="5"/>
        <v>5.722378835978811</v>
      </c>
      <c r="H26" s="138">
        <v>452.85099999968884</v>
      </c>
      <c r="I26" s="173">
        <f t="shared" si="0"/>
        <v>1.9168296296283125</v>
      </c>
      <c r="J26" s="130"/>
      <c r="K26" s="14" t="s">
        <v>18</v>
      </c>
      <c r="L26" s="168">
        <f t="shared" si="1"/>
        <v>5.722378835978811</v>
      </c>
      <c r="M26" s="168">
        <f t="shared" si="2"/>
        <v>1.9168296296283125</v>
      </c>
      <c r="N26" s="169">
        <f t="shared" si="3"/>
        <v>7.639208465607123</v>
      </c>
      <c r="O26" s="130"/>
      <c r="P26" s="14" t="s">
        <v>17</v>
      </c>
      <c r="Q26" s="170">
        <v>5.65508454945563</v>
      </c>
      <c r="R26" s="170">
        <v>3.074357192495301</v>
      </c>
      <c r="S26" s="171">
        <v>8.72944174195093</v>
      </c>
    </row>
    <row r="27" spans="1:19" ht="12.75">
      <c r="A27" s="40"/>
      <c r="B27" s="14" t="s">
        <v>19</v>
      </c>
      <c r="C27" s="172">
        <f>'T 2022'!K27</f>
        <v>78930</v>
      </c>
      <c r="D27" s="138">
        <f>'T 2022'!J27</f>
        <v>733.9659999998968</v>
      </c>
      <c r="E27" s="173">
        <f t="shared" si="4"/>
        <v>9.29894843532113</v>
      </c>
      <c r="F27" s="138">
        <v>459.4949999999949</v>
      </c>
      <c r="G27" s="173">
        <f t="shared" si="5"/>
        <v>5.821550741162991</v>
      </c>
      <c r="H27" s="138">
        <v>274.4709999999019</v>
      </c>
      <c r="I27" s="173">
        <f t="shared" si="0"/>
        <v>3.4773976941581393</v>
      </c>
      <c r="J27" s="130"/>
      <c r="K27" s="14" t="s">
        <v>19</v>
      </c>
      <c r="L27" s="168">
        <f t="shared" si="1"/>
        <v>5.821550741162991</v>
      </c>
      <c r="M27" s="168">
        <f t="shared" si="2"/>
        <v>3.4773976941581393</v>
      </c>
      <c r="N27" s="169">
        <f t="shared" si="3"/>
        <v>9.29894843532113</v>
      </c>
      <c r="O27" s="130"/>
      <c r="P27" s="14" t="s">
        <v>18</v>
      </c>
      <c r="Q27" s="170">
        <v>5.722378835978811</v>
      </c>
      <c r="R27" s="170">
        <v>1.9168296296283125</v>
      </c>
      <c r="S27" s="171">
        <v>7.639208465607123</v>
      </c>
    </row>
    <row r="28" spans="1:19" ht="12.75">
      <c r="A28" s="40"/>
      <c r="B28" s="14" t="s">
        <v>20</v>
      </c>
      <c r="C28" s="172">
        <f>'T 2022'!K28</f>
        <v>115554</v>
      </c>
      <c r="D28" s="138">
        <f>'T 2022'!J28</f>
        <v>2244.4280000006074</v>
      </c>
      <c r="E28" s="173">
        <f t="shared" si="4"/>
        <v>19.423196081490968</v>
      </c>
      <c r="F28" s="138">
        <v>2027.6569999999822</v>
      </c>
      <c r="G28" s="173">
        <f t="shared" si="5"/>
        <v>17.5472679439914</v>
      </c>
      <c r="H28" s="138">
        <v>216.77100000062524</v>
      </c>
      <c r="I28" s="173">
        <f t="shared" si="0"/>
        <v>1.8759281374995693</v>
      </c>
      <c r="J28" s="130"/>
      <c r="K28" s="14" t="s">
        <v>20</v>
      </c>
      <c r="L28" s="168">
        <f t="shared" si="1"/>
        <v>17.5472679439914</v>
      </c>
      <c r="M28" s="168">
        <f t="shared" si="2"/>
        <v>1.8759281374995693</v>
      </c>
      <c r="N28" s="169">
        <f t="shared" si="3"/>
        <v>19.42319608149097</v>
      </c>
      <c r="O28" s="130"/>
      <c r="P28" s="14" t="s">
        <v>25</v>
      </c>
      <c r="Q28" s="170">
        <v>5.546326672631402</v>
      </c>
      <c r="R28" s="170">
        <v>1.9324651224441551</v>
      </c>
      <c r="S28" s="171">
        <v>7.478791795075557</v>
      </c>
    </row>
    <row r="29" spans="1:19" ht="12.75">
      <c r="A29" s="40"/>
      <c r="B29" s="14" t="s">
        <v>21</v>
      </c>
      <c r="C29" s="172">
        <f>'T 2022'!K29</f>
        <v>37961</v>
      </c>
      <c r="D29" s="138">
        <f>'T 2022'!J29</f>
        <v>613.5579999999711</v>
      </c>
      <c r="E29" s="173">
        <f t="shared" si="4"/>
        <v>16.162851347434767</v>
      </c>
      <c r="F29" s="138">
        <v>506.9489999999946</v>
      </c>
      <c r="G29" s="173">
        <f t="shared" si="5"/>
        <v>13.35446906035127</v>
      </c>
      <c r="H29" s="138">
        <v>106.6089999999765</v>
      </c>
      <c r="I29" s="173">
        <f t="shared" si="0"/>
        <v>2.8083822870834934</v>
      </c>
      <c r="J29" s="130"/>
      <c r="K29" s="14" t="s">
        <v>21</v>
      </c>
      <c r="L29" s="168">
        <f t="shared" si="1"/>
        <v>13.35446906035127</v>
      </c>
      <c r="M29" s="168">
        <f t="shared" si="2"/>
        <v>2.8083822870834934</v>
      </c>
      <c r="N29" s="169">
        <f t="shared" si="3"/>
        <v>16.162851347434763</v>
      </c>
      <c r="O29" s="130"/>
      <c r="P29" s="14" t="s">
        <v>12</v>
      </c>
      <c r="Q29" s="170">
        <v>5.659745632853211</v>
      </c>
      <c r="R29" s="170">
        <v>1.7959699662889963</v>
      </c>
      <c r="S29" s="171">
        <v>7.4557155991422075</v>
      </c>
    </row>
    <row r="30" spans="1:19" ht="12.75">
      <c r="A30" s="40"/>
      <c r="B30" s="14" t="s">
        <v>22</v>
      </c>
      <c r="C30" s="172">
        <f>'T 2022'!K30</f>
        <v>37804</v>
      </c>
      <c r="D30" s="138">
        <f>'T 2022'!J30</f>
        <v>947.4089999999615</v>
      </c>
      <c r="E30" s="173">
        <f t="shared" si="4"/>
        <v>25.061078192782812</v>
      </c>
      <c r="F30" s="138">
        <v>871.5579999999928</v>
      </c>
      <c r="G30" s="173">
        <f t="shared" si="5"/>
        <v>23.0546503015552</v>
      </c>
      <c r="H30" s="138">
        <v>75.85099999996862</v>
      </c>
      <c r="I30" s="173">
        <f t="shared" si="0"/>
        <v>2.0064278912276117</v>
      </c>
      <c r="J30" s="130"/>
      <c r="K30" s="14" t="s">
        <v>22</v>
      </c>
      <c r="L30" s="168">
        <f t="shared" si="1"/>
        <v>23.0546503015552</v>
      </c>
      <c r="M30" s="168">
        <f t="shared" si="2"/>
        <v>2.0064278912276117</v>
      </c>
      <c r="N30" s="169">
        <f t="shared" si="3"/>
        <v>25.061078192782812</v>
      </c>
      <c r="O30" s="130"/>
      <c r="P30" s="14" t="s">
        <v>1</v>
      </c>
      <c r="Q30" s="170">
        <v>4.53603881224414</v>
      </c>
      <c r="R30" s="170">
        <v>2.6054852320641735</v>
      </c>
      <c r="S30" s="171">
        <v>7.141524044308314</v>
      </c>
    </row>
    <row r="31" spans="1:21" ht="12.75">
      <c r="A31" s="40"/>
      <c r="B31" s="14" t="s">
        <v>23</v>
      </c>
      <c r="C31" s="172">
        <f>'T 2022'!K31</f>
        <v>12839</v>
      </c>
      <c r="D31" s="138">
        <f>'T 2022'!J31</f>
        <v>167.4220000000047</v>
      </c>
      <c r="E31" s="173">
        <f t="shared" si="4"/>
        <v>13.040112158268142</v>
      </c>
      <c r="F31" s="138">
        <v>139.24500000000089</v>
      </c>
      <c r="G31" s="173">
        <f t="shared" si="5"/>
        <v>10.845470831061677</v>
      </c>
      <c r="H31" s="138">
        <v>28.1770000000038</v>
      </c>
      <c r="I31" s="173">
        <f t="shared" si="0"/>
        <v>2.194641327206465</v>
      </c>
      <c r="J31" s="130"/>
      <c r="K31" s="14" t="s">
        <v>23</v>
      </c>
      <c r="L31" s="168">
        <f t="shared" si="1"/>
        <v>10.845470831061677</v>
      </c>
      <c r="M31" s="168">
        <f t="shared" si="2"/>
        <v>2.194641327206465</v>
      </c>
      <c r="N31" s="169">
        <f t="shared" si="3"/>
        <v>13.040112158268142</v>
      </c>
      <c r="O31" s="130"/>
      <c r="P31" s="14" t="s">
        <v>26</v>
      </c>
      <c r="Q31" s="170">
        <v>5.377725896225548</v>
      </c>
      <c r="R31" s="170">
        <v>1.7197465698965007</v>
      </c>
      <c r="S31" s="171">
        <v>7.097472466122048</v>
      </c>
      <c r="U31" s="16"/>
    </row>
    <row r="32" spans="1:19" ht="12.75">
      <c r="A32" s="40"/>
      <c r="B32" s="14" t="s">
        <v>24</v>
      </c>
      <c r="C32" s="172">
        <f>'T 2022'!K32</f>
        <v>29532</v>
      </c>
      <c r="D32" s="138">
        <f>'T 2022'!J32</f>
        <v>415.78599999999545</v>
      </c>
      <c r="E32" s="173">
        <f t="shared" si="4"/>
        <v>14.079168359745207</v>
      </c>
      <c r="F32" s="138">
        <v>273.0419999999971</v>
      </c>
      <c r="G32" s="173">
        <f t="shared" si="5"/>
        <v>9.245631856968613</v>
      </c>
      <c r="H32" s="138">
        <v>142.74399999999838</v>
      </c>
      <c r="I32" s="173">
        <f t="shared" si="0"/>
        <v>4.833536502776594</v>
      </c>
      <c r="J32" s="130"/>
      <c r="K32" s="14" t="s">
        <v>24</v>
      </c>
      <c r="L32" s="168">
        <f t="shared" si="1"/>
        <v>9.245631856968613</v>
      </c>
      <c r="M32" s="168">
        <f t="shared" si="2"/>
        <v>4.833536502776594</v>
      </c>
      <c r="N32" s="169">
        <f t="shared" si="3"/>
        <v>14.079168359745207</v>
      </c>
      <c r="O32" s="130"/>
      <c r="P32" s="14" t="s">
        <v>15</v>
      </c>
      <c r="Q32" s="170">
        <v>1.893887887568171</v>
      </c>
      <c r="R32" s="170">
        <v>3.5338459081474536</v>
      </c>
      <c r="S32" s="171">
        <v>5.427733795715625</v>
      </c>
    </row>
    <row r="33" spans="1:19" ht="12.75">
      <c r="A33" s="40"/>
      <c r="B33" s="14" t="s">
        <v>25</v>
      </c>
      <c r="C33" s="172">
        <f>'T 2022'!K33</f>
        <v>60354</v>
      </c>
      <c r="D33" s="138">
        <f>'T 2022'!J33</f>
        <v>451.37499999999017</v>
      </c>
      <c r="E33" s="173">
        <f t="shared" si="4"/>
        <v>7.478791795075557</v>
      </c>
      <c r="F33" s="138">
        <v>334.7429999999956</v>
      </c>
      <c r="G33" s="173">
        <f t="shared" si="5"/>
        <v>5.546326672631402</v>
      </c>
      <c r="H33" s="138">
        <v>116.63199999999455</v>
      </c>
      <c r="I33" s="173">
        <f t="shared" si="0"/>
        <v>1.9324651224441551</v>
      </c>
      <c r="J33" s="130"/>
      <c r="K33" s="14" t="s">
        <v>25</v>
      </c>
      <c r="L33" s="168">
        <f t="shared" si="1"/>
        <v>5.546326672631402</v>
      </c>
      <c r="M33" s="168">
        <f t="shared" si="2"/>
        <v>1.9324651224441551</v>
      </c>
      <c r="N33" s="169">
        <f t="shared" si="3"/>
        <v>7.478791795075557</v>
      </c>
      <c r="O33" s="130"/>
      <c r="P33" s="14" t="s">
        <v>4</v>
      </c>
      <c r="Q33" s="170">
        <v>3.2504593841084346</v>
      </c>
      <c r="R33" s="170">
        <v>1.7357907742979939</v>
      </c>
      <c r="S33" s="171">
        <v>4.9862501584064285</v>
      </c>
    </row>
    <row r="34" spans="1:19" ht="12.75">
      <c r="A34" s="40"/>
      <c r="B34" s="15" t="s">
        <v>26</v>
      </c>
      <c r="C34" s="174">
        <f>'T 2022'!K34</f>
        <v>118218</v>
      </c>
      <c r="D34" s="142">
        <f>'T 2022'!J34</f>
        <v>839.0490000000163</v>
      </c>
      <c r="E34" s="175">
        <f t="shared" si="4"/>
        <v>7.097472466122048</v>
      </c>
      <c r="F34" s="142">
        <v>635.7439999999918</v>
      </c>
      <c r="G34" s="175">
        <f t="shared" si="5"/>
        <v>5.377725896225548</v>
      </c>
      <c r="H34" s="142">
        <v>203.3050000000245</v>
      </c>
      <c r="I34" s="175">
        <f t="shared" si="0"/>
        <v>1.7197465698965007</v>
      </c>
      <c r="J34" s="130"/>
      <c r="K34" s="15" t="s">
        <v>26</v>
      </c>
      <c r="L34" s="176">
        <f t="shared" si="1"/>
        <v>5.377725896225548</v>
      </c>
      <c r="M34" s="176">
        <f t="shared" si="2"/>
        <v>1.7197465698965007</v>
      </c>
      <c r="N34" s="177">
        <f t="shared" si="3"/>
        <v>7.097472466122048</v>
      </c>
      <c r="O34" s="130"/>
      <c r="P34" s="15" t="s">
        <v>6</v>
      </c>
      <c r="Q34" s="178">
        <v>1.7159143480272132</v>
      </c>
      <c r="R34" s="178">
        <v>1.7693909091363846</v>
      </c>
      <c r="S34" s="179">
        <v>3.485305257163598</v>
      </c>
    </row>
    <row r="35" spans="1:19" ht="12.75">
      <c r="A35" s="39"/>
      <c r="B35" s="130"/>
      <c r="C35" s="130"/>
      <c r="D35" s="130"/>
      <c r="E35" s="130"/>
      <c r="F35" s="130"/>
      <c r="G35" s="130"/>
      <c r="H35" s="130"/>
      <c r="I35" s="130"/>
      <c r="J35" s="130"/>
      <c r="K35" s="130"/>
      <c r="L35" s="130"/>
      <c r="M35" s="130"/>
      <c r="N35" s="130"/>
      <c r="O35" s="130"/>
      <c r="P35" s="130"/>
      <c r="Q35" s="130"/>
      <c r="R35" s="130"/>
      <c r="S35" s="130"/>
    </row>
    <row r="36" spans="1:19" ht="12.75">
      <c r="A36" s="39"/>
      <c r="B36" s="130" t="s">
        <v>90</v>
      </c>
      <c r="C36" s="130"/>
      <c r="D36" s="130"/>
      <c r="E36" s="130"/>
      <c r="F36" s="130"/>
      <c r="G36" s="130"/>
      <c r="H36" s="130"/>
      <c r="I36" s="130"/>
      <c r="J36" s="130"/>
      <c r="K36" s="130"/>
      <c r="L36" s="130"/>
      <c r="M36" s="130"/>
      <c r="N36" s="130"/>
      <c r="O36" s="130"/>
      <c r="P36" s="130"/>
      <c r="Q36" s="130"/>
      <c r="R36" s="130"/>
      <c r="S36" s="130"/>
    </row>
    <row r="37" spans="1:19" s="35" customFormat="1" ht="13" customHeight="1">
      <c r="A37" s="41"/>
      <c r="B37" s="128"/>
      <c r="C37" s="128"/>
      <c r="D37" s="128"/>
      <c r="E37" s="128"/>
      <c r="F37" s="128"/>
      <c r="G37" s="128"/>
      <c r="H37" s="128"/>
      <c r="I37" s="128"/>
      <c r="J37" s="128"/>
      <c r="K37" s="128"/>
      <c r="L37" s="128"/>
      <c r="M37" s="128"/>
      <c r="N37" s="128"/>
      <c r="O37" s="128"/>
      <c r="P37" s="128"/>
      <c r="Q37" s="128"/>
      <c r="R37" s="128"/>
      <c r="S37" s="128"/>
    </row>
    <row r="38" spans="2:19" ht="38.5" customHeight="1">
      <c r="B38" s="186" t="str">
        <f>CONCATENATE("Reading tip: In 2022, ",ROUND(D9,0)," thousands employed people in the EU supported ",B9,"'s exports to non-EU countries. Each million euro exported by Bulgaria to non-EU countries supported ",ROUND(E9,0)," employed people in the EU. Out of these ",ROUND(E9,0),", ",ROUND(G9,0)," were located in ",B9," (domestic effect) while ",ROUND(I9,0)," were located in other EU Member States (spillover effect).")</f>
        <v>Reading tip: In 2022, 629 thousands employed people in the EU supported Bulgaria's exports to non-EU countries. Each million euro exported by Bulgaria to non-EU countries supported 31 employed people in the EU. Out of these 31, 29 were located in Bulgaria (domestic effect) while 2 were located in other EU Member States (spillover effect).</v>
      </c>
      <c r="C38" s="207"/>
      <c r="D38" s="207"/>
      <c r="E38" s="207"/>
      <c r="F38" s="207"/>
      <c r="G38" s="207"/>
      <c r="H38" s="207"/>
      <c r="I38" s="207"/>
      <c r="J38" s="130"/>
      <c r="K38" s="130"/>
      <c r="L38" s="130"/>
      <c r="M38" s="130"/>
      <c r="N38" s="130"/>
      <c r="O38" s="130"/>
      <c r="P38" s="130"/>
      <c r="Q38" s="130"/>
      <c r="R38" s="130"/>
      <c r="S38" s="130"/>
    </row>
    <row r="39" spans="2:19" ht="11.25">
      <c r="B39" s="130"/>
      <c r="C39" s="130"/>
      <c r="D39" s="130"/>
      <c r="E39" s="130"/>
      <c r="F39" s="130"/>
      <c r="G39" s="130"/>
      <c r="H39" s="130"/>
      <c r="I39" s="130"/>
      <c r="J39" s="130"/>
      <c r="K39" s="130"/>
      <c r="L39" s="130"/>
      <c r="M39" s="130"/>
      <c r="N39" s="130"/>
      <c r="O39" s="130"/>
      <c r="P39" s="130"/>
      <c r="Q39" s="130"/>
      <c r="R39" s="130"/>
      <c r="S39" s="130"/>
    </row>
    <row r="40" spans="2:19" ht="13">
      <c r="B40" s="129" t="s">
        <v>89</v>
      </c>
      <c r="C40" s="130"/>
      <c r="D40" s="130"/>
      <c r="E40" s="130"/>
      <c r="F40" s="130"/>
      <c r="G40" s="130"/>
      <c r="H40" s="130"/>
      <c r="I40" s="130"/>
      <c r="J40" s="130"/>
      <c r="K40" s="130"/>
      <c r="L40" s="130"/>
      <c r="M40" s="130"/>
      <c r="N40" s="130"/>
      <c r="O40" s="130"/>
      <c r="P40" s="130"/>
      <c r="Q40" s="130"/>
      <c r="R40" s="130"/>
      <c r="S40" s="130"/>
    </row>
    <row r="41" spans="2:19" ht="11.25">
      <c r="B41" s="130"/>
      <c r="C41" s="130"/>
      <c r="D41" s="130"/>
      <c r="E41" s="130"/>
      <c r="F41" s="130"/>
      <c r="G41" s="130"/>
      <c r="H41" s="130"/>
      <c r="I41" s="130"/>
      <c r="J41" s="130"/>
      <c r="K41" s="130"/>
      <c r="L41" s="130"/>
      <c r="M41" s="130"/>
      <c r="N41" s="130"/>
      <c r="O41" s="130"/>
      <c r="P41" s="130"/>
      <c r="Q41" s="130"/>
      <c r="R41" s="130"/>
      <c r="S41" s="130"/>
    </row>
    <row r="42" spans="2:9" ht="40.75" customHeight="1">
      <c r="B42" s="186"/>
      <c r="C42" s="206"/>
      <c r="D42" s="206"/>
      <c r="E42" s="206"/>
      <c r="F42" s="206"/>
      <c r="G42" s="206"/>
      <c r="H42" s="206"/>
      <c r="I42" s="206"/>
    </row>
  </sheetData>
  <mergeCells count="6">
    <mergeCell ref="B42:I42"/>
    <mergeCell ref="B38:I38"/>
    <mergeCell ref="F5:G5"/>
    <mergeCell ref="H5:I5"/>
    <mergeCell ref="B5:B6"/>
    <mergeCell ref="D5:E5"/>
  </mergeCells>
  <printOptions/>
  <pageMargins left="0.25" right="0.25" top="0.75" bottom="0.75" header="0.3" footer="0.3"/>
  <pageSetup fitToHeight="1" fitToWidth="1" horizontalDpi="600" verticalDpi="600" orientation="landscape" paperSize="9" scale="97"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A67008-E7ED-4F62-BDA8-553F4C908C14}">
  <sheetPr>
    <pageSetUpPr fitToPage="1"/>
  </sheetPr>
  <dimension ref="B2:H39"/>
  <sheetViews>
    <sheetView showGridLines="0" zoomScale="90" zoomScaleNormal="90" workbookViewId="0" topLeftCell="A12">
      <selection activeCell="B36" sqref="B36"/>
    </sheetView>
  </sheetViews>
  <sheetFormatPr defaultColWidth="9.33203125" defaultRowHeight="11.25"/>
  <cols>
    <col min="1" max="1" width="13.33203125" style="2" customWidth="1"/>
    <col min="2" max="2" width="17.33203125" style="2" customWidth="1"/>
    <col min="3" max="3" width="15.16015625" style="2" customWidth="1"/>
    <col min="4" max="4" width="22.16015625" style="2" customWidth="1"/>
    <col min="5" max="5" width="23" style="2" customWidth="1"/>
    <col min="6" max="6" width="15.33203125" style="2" customWidth="1"/>
    <col min="7" max="7" width="22.83203125" style="2" customWidth="1"/>
    <col min="8" max="8" width="22.33203125" style="2" customWidth="1"/>
    <col min="9" max="16384" width="9.33203125" style="2" customWidth="1"/>
  </cols>
  <sheetData>
    <row r="2" ht="15.5">
      <c r="B2" s="1" t="s">
        <v>50</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9" customHeight="1">
      <c r="B6" s="197"/>
      <c r="C6" s="31" t="s">
        <v>33</v>
      </c>
      <c r="D6" s="32" t="s">
        <v>33</v>
      </c>
      <c r="E6" s="33" t="s">
        <v>29</v>
      </c>
      <c r="F6" s="31" t="s">
        <v>28</v>
      </c>
      <c r="G6" s="34" t="s">
        <v>28</v>
      </c>
      <c r="H6" s="33" t="s">
        <v>29</v>
      </c>
    </row>
    <row r="7" spans="2:8" ht="13">
      <c r="B7" s="25" t="s">
        <v>0</v>
      </c>
      <c r="C7" s="99">
        <f>SUM(C8:C34)</f>
        <v>13099466</v>
      </c>
      <c r="D7" s="100">
        <f>SUM(D8:D34)</f>
        <v>2288035.458999816</v>
      </c>
      <c r="E7" s="101">
        <f aca="true" t="shared" si="0" ref="E7:E34">+D7/C7*100</f>
        <v>17.46663153291757</v>
      </c>
      <c r="F7" s="102">
        <f>SUM(F8:F34)</f>
        <v>209621.656</v>
      </c>
      <c r="G7" s="104">
        <f>SUM(G8:G34)</f>
        <v>30477.39300000331</v>
      </c>
      <c r="H7" s="101">
        <f aca="true" t="shared" si="1" ref="H7:H34">+G7/F7*100</f>
        <v>14.539238732091361</v>
      </c>
    </row>
    <row r="8" spans="2:8" ht="13">
      <c r="B8" s="13" t="s">
        <v>1</v>
      </c>
      <c r="C8" s="131">
        <v>453020</v>
      </c>
      <c r="D8" s="132">
        <v>89433.22299999147</v>
      </c>
      <c r="E8" s="133">
        <f t="shared" si="0"/>
        <v>19.741561741201597</v>
      </c>
      <c r="F8" s="27">
        <v>4992.4</v>
      </c>
      <c r="G8" s="134">
        <v>814.9689999998681</v>
      </c>
      <c r="H8" s="133">
        <f t="shared" si="1"/>
        <v>16.324192773012342</v>
      </c>
    </row>
    <row r="9" spans="2:8" ht="13">
      <c r="B9" s="14" t="s">
        <v>2</v>
      </c>
      <c r="C9" s="135">
        <v>62161</v>
      </c>
      <c r="D9" s="136">
        <v>13171.0480000047</v>
      </c>
      <c r="E9" s="137">
        <f t="shared" si="0"/>
        <v>21.188603786947922</v>
      </c>
      <c r="F9" s="28">
        <v>3458.409</v>
      </c>
      <c r="G9" s="138">
        <v>737.5239999997946</v>
      </c>
      <c r="H9" s="137">
        <f t="shared" si="1"/>
        <v>21.3255285884288</v>
      </c>
    </row>
    <row r="10" spans="2:8" ht="13">
      <c r="B10" s="14" t="s">
        <v>3</v>
      </c>
      <c r="C10" s="135">
        <v>216492</v>
      </c>
      <c r="D10" s="136">
        <v>33337.35099999757</v>
      </c>
      <c r="E10" s="137">
        <f t="shared" si="0"/>
        <v>15.398883561516163</v>
      </c>
      <c r="F10" s="28">
        <v>5357.691</v>
      </c>
      <c r="G10" s="138">
        <v>833.2839999997839</v>
      </c>
      <c r="H10" s="137">
        <f t="shared" si="1"/>
        <v>15.553043279274299</v>
      </c>
    </row>
    <row r="11" spans="2:8" ht="13">
      <c r="B11" s="14" t="s">
        <v>4</v>
      </c>
      <c r="C11" s="135">
        <v>298648</v>
      </c>
      <c r="D11" s="136">
        <v>62878.45099997359</v>
      </c>
      <c r="E11" s="137">
        <f t="shared" si="0"/>
        <v>21.05436868821274</v>
      </c>
      <c r="F11" s="28">
        <v>3052</v>
      </c>
      <c r="G11" s="138">
        <v>460.67899999991874</v>
      </c>
      <c r="H11" s="137">
        <f t="shared" si="1"/>
        <v>15.094331585842685</v>
      </c>
    </row>
    <row r="12" spans="2:8" ht="13">
      <c r="B12" s="14" t="s">
        <v>27</v>
      </c>
      <c r="C12" s="135">
        <v>3276377</v>
      </c>
      <c r="D12" s="136">
        <v>596203.5450000844</v>
      </c>
      <c r="E12" s="137">
        <f t="shared" si="0"/>
        <v>18.197037306759402</v>
      </c>
      <c r="F12" s="28">
        <v>44984</v>
      </c>
      <c r="G12" s="138">
        <v>6918.225000002427</v>
      </c>
      <c r="H12" s="137">
        <f t="shared" si="1"/>
        <v>15.379301529438083</v>
      </c>
    </row>
    <row r="13" spans="2:8" ht="13">
      <c r="B13" s="14" t="s">
        <v>5</v>
      </c>
      <c r="C13" s="135">
        <v>27321</v>
      </c>
      <c r="D13" s="136">
        <v>5662.541000001766</v>
      </c>
      <c r="E13" s="137">
        <f t="shared" si="0"/>
        <v>20.72596537462672</v>
      </c>
      <c r="F13" s="28">
        <v>648.23</v>
      </c>
      <c r="G13" s="138">
        <v>114.74400000000847</v>
      </c>
      <c r="H13" s="137">
        <f t="shared" si="1"/>
        <v>17.701124600837428</v>
      </c>
    </row>
    <row r="14" spans="2:8" ht="13">
      <c r="B14" s="14" t="s">
        <v>6</v>
      </c>
      <c r="C14" s="135">
        <v>409331</v>
      </c>
      <c r="D14" s="136">
        <v>215544.1289999499</v>
      </c>
      <c r="E14" s="137">
        <f t="shared" si="0"/>
        <v>52.65766067069191</v>
      </c>
      <c r="F14" s="28">
        <v>2388.717</v>
      </c>
      <c r="G14" s="138">
        <v>719.7459999998823</v>
      </c>
      <c r="H14" s="137">
        <f t="shared" si="1"/>
        <v>30.13107036119734</v>
      </c>
    </row>
    <row r="15" spans="2:8" ht="13">
      <c r="B15" s="14" t="s">
        <v>7</v>
      </c>
      <c r="C15" s="135">
        <v>158160</v>
      </c>
      <c r="D15" s="136">
        <v>21900.33300000691</v>
      </c>
      <c r="E15" s="137">
        <f t="shared" si="0"/>
        <v>13.846948027318481</v>
      </c>
      <c r="F15" s="28">
        <v>4687.218</v>
      </c>
      <c r="G15" s="138">
        <v>556.8509999999123</v>
      </c>
      <c r="H15" s="137">
        <f t="shared" si="1"/>
        <v>11.880202712993345</v>
      </c>
    </row>
    <row r="16" spans="2:8" ht="13">
      <c r="B16" s="14" t="s">
        <v>8</v>
      </c>
      <c r="C16" s="135">
        <v>1105853</v>
      </c>
      <c r="D16" s="136">
        <v>146938.50299996338</v>
      </c>
      <c r="E16" s="137">
        <f t="shared" si="0"/>
        <v>13.28734497261059</v>
      </c>
      <c r="F16" s="28">
        <v>19927.5</v>
      </c>
      <c r="G16" s="138">
        <v>2565.310000000321</v>
      </c>
      <c r="H16" s="137">
        <f t="shared" si="1"/>
        <v>12.873215405847805</v>
      </c>
    </row>
    <row r="17" spans="2:8" ht="13">
      <c r="B17" s="14" t="s">
        <v>9</v>
      </c>
      <c r="C17" s="135">
        <v>2217805</v>
      </c>
      <c r="D17" s="136">
        <v>290060.07299993926</v>
      </c>
      <c r="E17" s="137">
        <f t="shared" si="0"/>
        <v>13.078700471860207</v>
      </c>
      <c r="F17" s="28">
        <v>29293</v>
      </c>
      <c r="G17" s="138">
        <v>3477.532000000629</v>
      </c>
      <c r="H17" s="137">
        <f t="shared" si="1"/>
        <v>11.871546103166725</v>
      </c>
    </row>
    <row r="18" spans="2:8" ht="13">
      <c r="B18" s="14" t="s">
        <v>10</v>
      </c>
      <c r="C18" s="135">
        <v>48337</v>
      </c>
      <c r="D18" s="136">
        <v>4472.1330000016405</v>
      </c>
      <c r="E18" s="137">
        <f t="shared" si="0"/>
        <v>9.251987090637897</v>
      </c>
      <c r="F18" s="28">
        <v>1695.492</v>
      </c>
      <c r="G18" s="138">
        <v>161.1290000000145</v>
      </c>
      <c r="H18" s="137">
        <f t="shared" si="1"/>
        <v>9.503377190810367</v>
      </c>
    </row>
    <row r="19" spans="2:8" ht="13">
      <c r="B19" s="14" t="s">
        <v>11</v>
      </c>
      <c r="C19" s="135">
        <v>1637288</v>
      </c>
      <c r="D19" s="136">
        <v>227395.47799994797</v>
      </c>
      <c r="E19" s="137">
        <f t="shared" si="0"/>
        <v>13.88854483755747</v>
      </c>
      <c r="F19" s="28">
        <v>25177</v>
      </c>
      <c r="G19" s="138">
        <v>3249.920000001082</v>
      </c>
      <c r="H19" s="137">
        <f t="shared" si="1"/>
        <v>12.90828931167765</v>
      </c>
    </row>
    <row r="20" spans="2:8" ht="13">
      <c r="B20" s="14" t="s">
        <v>12</v>
      </c>
      <c r="C20" s="135">
        <v>22056</v>
      </c>
      <c r="D20" s="136">
        <v>5932.88600000119</v>
      </c>
      <c r="E20" s="137">
        <f t="shared" si="0"/>
        <v>26.89919296337137</v>
      </c>
      <c r="F20" s="28">
        <v>453.752</v>
      </c>
      <c r="G20" s="138">
        <v>80.05100000000161</v>
      </c>
      <c r="H20" s="137">
        <f t="shared" si="1"/>
        <v>17.642015902960562</v>
      </c>
    </row>
    <row r="21" spans="2:8" ht="13">
      <c r="B21" s="14" t="s">
        <v>13</v>
      </c>
      <c r="C21" s="135">
        <v>29147</v>
      </c>
      <c r="D21" s="136">
        <v>5474.318000001462</v>
      </c>
      <c r="E21" s="137">
        <f t="shared" si="0"/>
        <v>18.78175455450462</v>
      </c>
      <c r="F21" s="28">
        <v>854.537</v>
      </c>
      <c r="G21" s="138">
        <v>154.78700000001055</v>
      </c>
      <c r="H21" s="137">
        <f t="shared" si="1"/>
        <v>18.113551548968687</v>
      </c>
    </row>
    <row r="22" spans="2:8" ht="13">
      <c r="B22" s="14" t="s">
        <v>14</v>
      </c>
      <c r="C22" s="135">
        <v>50526</v>
      </c>
      <c r="D22" s="136">
        <v>10843.292000004085</v>
      </c>
      <c r="E22" s="137">
        <f t="shared" si="0"/>
        <v>21.46081621344275</v>
      </c>
      <c r="F22" s="28">
        <v>1382.863</v>
      </c>
      <c r="G22" s="138">
        <v>250.7050000000203</v>
      </c>
      <c r="H22" s="137">
        <f t="shared" si="1"/>
        <v>18.129417013834363</v>
      </c>
    </row>
    <row r="23" spans="2:8" ht="13">
      <c r="B23" s="14" t="s">
        <v>15</v>
      </c>
      <c r="C23" s="135">
        <v>65870</v>
      </c>
      <c r="D23" s="136">
        <v>20186.556000003857</v>
      </c>
      <c r="E23" s="137">
        <f t="shared" si="0"/>
        <v>30.646054349482093</v>
      </c>
      <c r="F23" s="28">
        <v>485.132</v>
      </c>
      <c r="G23" s="138">
        <v>110.83000000000487</v>
      </c>
      <c r="H23" s="137">
        <f t="shared" si="1"/>
        <v>22.845328694047158</v>
      </c>
    </row>
    <row r="24" spans="2:8" ht="13">
      <c r="B24" s="14" t="s">
        <v>16</v>
      </c>
      <c r="C24" s="135">
        <v>130313</v>
      </c>
      <c r="D24" s="136">
        <v>22490.1820000068</v>
      </c>
      <c r="E24" s="137">
        <f t="shared" si="0"/>
        <v>17.258586633725567</v>
      </c>
      <c r="F24" s="28">
        <v>4716.55</v>
      </c>
      <c r="G24" s="138">
        <v>740.8089999998205</v>
      </c>
      <c r="H24" s="137">
        <f t="shared" si="1"/>
        <v>15.706586381991508</v>
      </c>
    </row>
    <row r="25" spans="2:8" ht="13">
      <c r="B25" s="14" t="s">
        <v>17</v>
      </c>
      <c r="C25" s="135">
        <v>13994</v>
      </c>
      <c r="D25" s="136">
        <v>2924.2170000001493</v>
      </c>
      <c r="E25" s="137">
        <f t="shared" si="0"/>
        <v>20.896219808490418</v>
      </c>
      <c r="F25" s="28">
        <v>266.737</v>
      </c>
      <c r="G25" s="138">
        <v>54.08299999999886</v>
      </c>
      <c r="H25" s="137">
        <f t="shared" si="1"/>
        <v>20.27577726374626</v>
      </c>
    </row>
    <row r="26" spans="2:8" ht="13">
      <c r="B26" s="14" t="s">
        <v>18</v>
      </c>
      <c r="C26" s="135">
        <v>774497</v>
      </c>
      <c r="D26" s="136">
        <v>168365.2879999646</v>
      </c>
      <c r="E26" s="137">
        <f t="shared" si="0"/>
        <v>21.73866238345205</v>
      </c>
      <c r="F26" s="28">
        <v>9773</v>
      </c>
      <c r="G26" s="138">
        <v>1760.558999999709</v>
      </c>
      <c r="H26" s="137">
        <f t="shared" si="1"/>
        <v>18.014519594799026</v>
      </c>
    </row>
    <row r="27" spans="2:8" ht="13">
      <c r="B27" s="14" t="s">
        <v>19</v>
      </c>
      <c r="C27" s="135">
        <v>362447</v>
      </c>
      <c r="D27" s="136">
        <v>57611.43299997561</v>
      </c>
      <c r="E27" s="137">
        <f t="shared" si="0"/>
        <v>15.895133081519672</v>
      </c>
      <c r="F27" s="28">
        <v>4553.18</v>
      </c>
      <c r="G27" s="138">
        <v>621.6479999998539</v>
      </c>
      <c r="H27" s="137">
        <f t="shared" si="1"/>
        <v>13.653051274051409</v>
      </c>
    </row>
    <row r="28" spans="2:8" ht="13">
      <c r="B28" s="14" t="s">
        <v>20</v>
      </c>
      <c r="C28" s="135">
        <v>501551</v>
      </c>
      <c r="D28" s="136">
        <v>88505.20499999291</v>
      </c>
      <c r="E28" s="137">
        <f t="shared" si="0"/>
        <v>17.64630217066518</v>
      </c>
      <c r="F28" s="28">
        <v>16815</v>
      </c>
      <c r="G28" s="138">
        <v>2693.6180000009144</v>
      </c>
      <c r="H28" s="137">
        <f t="shared" si="1"/>
        <v>16.01913767470065</v>
      </c>
    </row>
    <row r="29" spans="2:8" ht="13">
      <c r="B29" s="14" t="s">
        <v>21</v>
      </c>
      <c r="C29" s="135">
        <v>187070</v>
      </c>
      <c r="D29" s="136">
        <v>22022.374000006967</v>
      </c>
      <c r="E29" s="137">
        <f t="shared" si="0"/>
        <v>11.772263858452433</v>
      </c>
      <c r="F29" s="28">
        <v>4959.84</v>
      </c>
      <c r="G29" s="138">
        <v>618.409999999877</v>
      </c>
      <c r="H29" s="137">
        <f t="shared" si="1"/>
        <v>12.468345753086329</v>
      </c>
    </row>
    <row r="30" spans="2:8" ht="13">
      <c r="B30" s="14" t="s">
        <v>22</v>
      </c>
      <c r="C30" s="135">
        <v>218378</v>
      </c>
      <c r="D30" s="136">
        <v>29792.862000007895</v>
      </c>
      <c r="E30" s="137">
        <f t="shared" si="0"/>
        <v>13.642794603855652</v>
      </c>
      <c r="F30" s="28">
        <v>8535.8</v>
      </c>
      <c r="G30" s="138">
        <v>1122.2739999996932</v>
      </c>
      <c r="H30" s="137">
        <f t="shared" si="1"/>
        <v>13.147847887716363</v>
      </c>
    </row>
    <row r="31" spans="2:8" ht="13">
      <c r="B31" s="14" t="s">
        <v>23</v>
      </c>
      <c r="C31" s="135">
        <v>45898</v>
      </c>
      <c r="D31" s="136">
        <v>8523.264000003252</v>
      </c>
      <c r="E31" s="137">
        <f t="shared" si="0"/>
        <v>18.570011765225615</v>
      </c>
      <c r="F31" s="28">
        <v>1051.99</v>
      </c>
      <c r="G31" s="138">
        <v>176.33000000001732</v>
      </c>
      <c r="H31" s="137">
        <f t="shared" si="1"/>
        <v>16.761566174585056</v>
      </c>
    </row>
    <row r="32" spans="2:8" ht="13">
      <c r="B32" s="14" t="s">
        <v>24</v>
      </c>
      <c r="C32" s="135">
        <v>89465</v>
      </c>
      <c r="D32" s="136">
        <v>14777.514000004732</v>
      </c>
      <c r="E32" s="137">
        <f t="shared" si="0"/>
        <v>16.517648242334694</v>
      </c>
      <c r="F32" s="28">
        <v>2385.118</v>
      </c>
      <c r="G32" s="138">
        <v>387.49299999992223</v>
      </c>
      <c r="H32" s="137">
        <f t="shared" si="1"/>
        <v>16.24628215459035</v>
      </c>
    </row>
    <row r="33" spans="2:8" ht="13">
      <c r="B33" s="14" t="s">
        <v>25</v>
      </c>
      <c r="C33" s="135">
        <v>217207</v>
      </c>
      <c r="D33" s="136">
        <v>36335.72299999095</v>
      </c>
      <c r="E33" s="137">
        <f t="shared" si="0"/>
        <v>16.728615099877512</v>
      </c>
      <c r="F33" s="28">
        <v>2668.5</v>
      </c>
      <c r="G33" s="138">
        <v>376.2229999999646</v>
      </c>
      <c r="H33" s="137">
        <f t="shared" si="1"/>
        <v>14.098669664604257</v>
      </c>
    </row>
    <row r="34" spans="2:8" ht="13">
      <c r="B34" s="15" t="s">
        <v>26</v>
      </c>
      <c r="C34" s="139">
        <v>480254</v>
      </c>
      <c r="D34" s="140">
        <v>87253.53699998946</v>
      </c>
      <c r="E34" s="141">
        <f t="shared" si="0"/>
        <v>18.168206199217384</v>
      </c>
      <c r="F34" s="29">
        <v>5058</v>
      </c>
      <c r="G34" s="142">
        <v>719.6599999998568</v>
      </c>
      <c r="H34" s="141">
        <f t="shared" si="1"/>
        <v>14.228153420321407</v>
      </c>
    </row>
    <row r="35" spans="3:8" ht="11.25">
      <c r="C35" s="130"/>
      <c r="D35" s="130"/>
      <c r="E35" s="130"/>
      <c r="F35" s="130"/>
      <c r="G35" s="130"/>
      <c r="H35" s="130"/>
    </row>
    <row r="36" spans="2:8" ht="15.75" customHeight="1">
      <c r="B36" s="18" t="s">
        <v>87</v>
      </c>
      <c r="C36" s="130"/>
      <c r="D36" s="130"/>
      <c r="E36" s="130"/>
      <c r="F36" s="130"/>
      <c r="G36" s="130"/>
      <c r="H36" s="130"/>
    </row>
    <row r="37" spans="2:8" ht="13">
      <c r="B37" s="6"/>
      <c r="C37" s="130"/>
      <c r="D37" s="130"/>
      <c r="E37" s="130"/>
      <c r="F37" s="130"/>
      <c r="G37" s="130"/>
      <c r="H37" s="130"/>
    </row>
    <row r="38" spans="3:8" ht="11.25">
      <c r="C38" s="130"/>
      <c r="D38" s="130"/>
      <c r="E38" s="130"/>
      <c r="F38" s="130"/>
      <c r="G38" s="130"/>
      <c r="H38" s="130"/>
    </row>
    <row r="39" spans="3:8" ht="11.25">
      <c r="C39" s="130"/>
      <c r="D39" s="130"/>
      <c r="E39" s="130"/>
      <c r="F39" s="130"/>
      <c r="G39" s="130"/>
      <c r="H39" s="130"/>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8D7B0-45C6-4D7C-BF88-EFBD3E8D6C23}">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66015625" style="2" customWidth="1"/>
    <col min="3" max="3" width="15" style="2" customWidth="1"/>
    <col min="4" max="4" width="22.83203125" style="2" customWidth="1"/>
    <col min="5" max="5" width="23" style="2" customWidth="1"/>
    <col min="6" max="6" width="15.33203125" style="2" customWidth="1"/>
    <col min="7" max="7" width="22.83203125" style="2" customWidth="1"/>
    <col min="8" max="8" width="22.33203125" style="2" customWidth="1"/>
    <col min="9" max="16384" width="9.33203125" style="2" customWidth="1"/>
  </cols>
  <sheetData>
    <row r="2" ht="15.5">
      <c r="B2" s="1" t="s">
        <v>51</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7.5" customHeight="1">
      <c r="B6" s="197"/>
      <c r="C6" s="31" t="s">
        <v>33</v>
      </c>
      <c r="D6" s="32" t="s">
        <v>33</v>
      </c>
      <c r="E6" s="33" t="s">
        <v>29</v>
      </c>
      <c r="F6" s="31" t="s">
        <v>28</v>
      </c>
      <c r="G6" s="34" t="s">
        <v>28</v>
      </c>
      <c r="H6" s="33" t="s">
        <v>29</v>
      </c>
    </row>
    <row r="7" spans="2:8" ht="13">
      <c r="B7" s="25" t="s">
        <v>0</v>
      </c>
      <c r="C7" s="99">
        <f>SUM(C8:C34)</f>
        <v>12105351</v>
      </c>
      <c r="D7" s="100">
        <f>SUM(D8:D34)</f>
        <v>1996148.7739998188</v>
      </c>
      <c r="E7" s="101">
        <f aca="true" t="shared" si="0" ref="E7:E34">+D7/C7*100</f>
        <v>16.48980499615268</v>
      </c>
      <c r="F7" s="102">
        <f>SUM(F8:F34)</f>
        <v>206618.79200000004</v>
      </c>
      <c r="G7" s="104">
        <f>SUM(G8:G34)</f>
        <v>29122.596000002926</v>
      </c>
      <c r="H7" s="101">
        <f aca="true" t="shared" si="1" ref="H7:H34">+G7/F7*100</f>
        <v>14.094843802979412</v>
      </c>
    </row>
    <row r="8" spans="2:8" ht="13">
      <c r="B8" s="13" t="s">
        <v>1</v>
      </c>
      <c r="C8" s="131">
        <v>413621</v>
      </c>
      <c r="D8" s="132">
        <v>77499.65499999134</v>
      </c>
      <c r="E8" s="133">
        <f t="shared" si="0"/>
        <v>18.736876270786865</v>
      </c>
      <c r="F8" s="27">
        <v>4898.5</v>
      </c>
      <c r="G8" s="134">
        <v>777.9919999998732</v>
      </c>
      <c r="H8" s="133">
        <f t="shared" si="1"/>
        <v>15.882249668263206</v>
      </c>
    </row>
    <row r="9" spans="2:8" ht="13">
      <c r="B9" s="14" t="s">
        <v>2</v>
      </c>
      <c r="C9" s="135">
        <v>53440</v>
      </c>
      <c r="D9" s="136">
        <v>10655.001000003875</v>
      </c>
      <c r="E9" s="137">
        <f t="shared" si="0"/>
        <v>19.938250374258747</v>
      </c>
      <c r="F9" s="28">
        <v>3451.744</v>
      </c>
      <c r="G9" s="138">
        <v>710.1939999998013</v>
      </c>
      <c r="H9" s="137">
        <f t="shared" si="1"/>
        <v>20.574932555826887</v>
      </c>
    </row>
    <row r="10" spans="2:8" ht="13">
      <c r="B10" s="14" t="s">
        <v>3</v>
      </c>
      <c r="C10" s="135">
        <v>196416</v>
      </c>
      <c r="D10" s="136">
        <v>30061.901000007783</v>
      </c>
      <c r="E10" s="137">
        <f t="shared" si="0"/>
        <v>15.305220043177634</v>
      </c>
      <c r="F10" s="28">
        <v>5337.203</v>
      </c>
      <c r="G10" s="138">
        <v>834.4219999997941</v>
      </c>
      <c r="H10" s="137">
        <f t="shared" si="1"/>
        <v>15.634069005803116</v>
      </c>
    </row>
    <row r="11" spans="2:8" ht="13">
      <c r="B11" s="14" t="s">
        <v>4</v>
      </c>
      <c r="C11" s="135">
        <v>270445</v>
      </c>
      <c r="D11" s="136">
        <v>54447.32999997258</v>
      </c>
      <c r="E11" s="137">
        <f t="shared" si="0"/>
        <v>20.132496441040722</v>
      </c>
      <c r="F11" s="28">
        <v>2981</v>
      </c>
      <c r="G11" s="138">
        <v>451.8809999999195</v>
      </c>
      <c r="H11" s="137">
        <f t="shared" si="1"/>
        <v>15.158705132503169</v>
      </c>
    </row>
    <row r="12" spans="2:8" ht="13">
      <c r="B12" s="14" t="s">
        <v>27</v>
      </c>
      <c r="C12" s="135">
        <v>3086377</v>
      </c>
      <c r="D12" s="136">
        <v>532246.7010000221</v>
      </c>
      <c r="E12" s="137">
        <f t="shared" si="0"/>
        <v>17.24503199058385</v>
      </c>
      <c r="F12" s="28">
        <v>44915</v>
      </c>
      <c r="G12" s="138">
        <v>6703.394000002403</v>
      </c>
      <c r="H12" s="137">
        <f t="shared" si="1"/>
        <v>14.924622063903826</v>
      </c>
    </row>
    <row r="13" spans="2:8" ht="13">
      <c r="B13" s="14" t="s">
        <v>5</v>
      </c>
      <c r="C13" s="135">
        <v>24081</v>
      </c>
      <c r="D13" s="136">
        <v>4693.659000001445</v>
      </c>
      <c r="E13" s="137">
        <f t="shared" si="0"/>
        <v>19.491129936470433</v>
      </c>
      <c r="F13" s="28">
        <v>644.09</v>
      </c>
      <c r="G13" s="138">
        <v>108.6590000000065</v>
      </c>
      <c r="H13" s="137">
        <f t="shared" si="1"/>
        <v>16.87015789718929</v>
      </c>
    </row>
    <row r="14" spans="2:8" ht="13">
      <c r="B14" s="14" t="s">
        <v>6</v>
      </c>
      <c r="C14" s="135">
        <v>355515</v>
      </c>
      <c r="D14" s="136">
        <v>178548.52699995696</v>
      </c>
      <c r="E14" s="137">
        <f t="shared" si="0"/>
        <v>50.222501722840654</v>
      </c>
      <c r="F14" s="28">
        <v>2252.623</v>
      </c>
      <c r="G14" s="138">
        <v>637.390999999898</v>
      </c>
      <c r="H14" s="137">
        <f t="shared" si="1"/>
        <v>28.295502620718064</v>
      </c>
    </row>
    <row r="15" spans="2:8" ht="13">
      <c r="B15" s="14" t="s">
        <v>7</v>
      </c>
      <c r="C15" s="135">
        <v>144712</v>
      </c>
      <c r="D15" s="136">
        <v>18059.31000000569</v>
      </c>
      <c r="E15" s="137">
        <f t="shared" si="0"/>
        <v>12.479483387698112</v>
      </c>
      <c r="F15" s="28">
        <v>4629.794</v>
      </c>
      <c r="G15" s="138">
        <v>508.9529999999285</v>
      </c>
      <c r="H15" s="137">
        <f t="shared" si="1"/>
        <v>10.99299450472156</v>
      </c>
    </row>
    <row r="16" spans="2:8" ht="13">
      <c r="B16" s="14" t="s">
        <v>8</v>
      </c>
      <c r="C16" s="135">
        <v>1021086</v>
      </c>
      <c r="D16" s="136">
        <v>127679.08299999125</v>
      </c>
      <c r="E16" s="137">
        <f t="shared" si="0"/>
        <v>12.504243814917771</v>
      </c>
      <c r="F16" s="28">
        <v>19482.6</v>
      </c>
      <c r="G16" s="138">
        <v>2451.1740000001646</v>
      </c>
      <c r="H16" s="137">
        <f t="shared" si="1"/>
        <v>12.581349511872977</v>
      </c>
    </row>
    <row r="17" spans="2:8" ht="13">
      <c r="B17" s="14" t="s">
        <v>9</v>
      </c>
      <c r="C17" s="135">
        <v>2068844</v>
      </c>
      <c r="D17" s="136">
        <v>251707.16699994405</v>
      </c>
      <c r="E17" s="137">
        <f t="shared" si="0"/>
        <v>12.166560987679304</v>
      </c>
      <c r="F17" s="28">
        <v>28491</v>
      </c>
      <c r="G17" s="138">
        <v>3175.8550000004743</v>
      </c>
      <c r="H17" s="137">
        <f t="shared" si="1"/>
        <v>11.146870941702552</v>
      </c>
    </row>
    <row r="18" spans="2:8" ht="13">
      <c r="B18" s="14" t="s">
        <v>10</v>
      </c>
      <c r="C18" s="135">
        <v>42174</v>
      </c>
      <c r="D18" s="136">
        <v>3866.4620000012565</v>
      </c>
      <c r="E18" s="137">
        <f t="shared" si="0"/>
        <v>9.167880684785072</v>
      </c>
      <c r="F18" s="28">
        <v>1675.531</v>
      </c>
      <c r="G18" s="138">
        <v>157.4910000000143</v>
      </c>
      <c r="H18" s="137">
        <f t="shared" si="1"/>
        <v>9.39946798955163</v>
      </c>
    </row>
    <row r="19" spans="2:8" ht="13">
      <c r="B19" s="14" t="s">
        <v>11</v>
      </c>
      <c r="C19" s="135">
        <v>1502861</v>
      </c>
      <c r="D19" s="136">
        <v>196523.56599994656</v>
      </c>
      <c r="E19" s="137">
        <f t="shared" si="0"/>
        <v>13.076629575186699</v>
      </c>
      <c r="F19" s="28">
        <v>24956.1</v>
      </c>
      <c r="G19" s="138">
        <v>3132.027000000988</v>
      </c>
      <c r="H19" s="137">
        <f t="shared" si="1"/>
        <v>12.55014605647913</v>
      </c>
    </row>
    <row r="20" spans="2:8" ht="13">
      <c r="B20" s="14" t="s">
        <v>12</v>
      </c>
      <c r="C20" s="135">
        <v>19671</v>
      </c>
      <c r="D20" s="136">
        <v>5376.936000000927</v>
      </c>
      <c r="E20" s="137">
        <f t="shared" si="0"/>
        <v>27.33432972396384</v>
      </c>
      <c r="F20" s="28">
        <v>440.121</v>
      </c>
      <c r="G20" s="138">
        <v>76.75200000000093</v>
      </c>
      <c r="H20" s="137">
        <f t="shared" si="1"/>
        <v>17.4388406824489</v>
      </c>
    </row>
    <row r="21" spans="2:8" ht="13">
      <c r="B21" s="14" t="s">
        <v>13</v>
      </c>
      <c r="C21" s="135">
        <v>26281</v>
      </c>
      <c r="D21" s="136">
        <v>4648.211000001196</v>
      </c>
      <c r="E21" s="137">
        <f t="shared" si="0"/>
        <v>17.686583463343087</v>
      </c>
      <c r="F21" s="28">
        <v>877.084</v>
      </c>
      <c r="G21" s="138">
        <v>153.9460000000095</v>
      </c>
      <c r="H21" s="137">
        <f t="shared" si="1"/>
        <v>17.552024663545282</v>
      </c>
    </row>
    <row r="22" spans="2:8" ht="13">
      <c r="B22" s="14" t="s">
        <v>14</v>
      </c>
      <c r="C22" s="135">
        <v>44709</v>
      </c>
      <c r="D22" s="136">
        <v>9953.189000003886</v>
      </c>
      <c r="E22" s="137">
        <f t="shared" si="0"/>
        <v>22.2621597441318</v>
      </c>
      <c r="F22" s="28">
        <v>1366.785</v>
      </c>
      <c r="G22" s="138">
        <v>258.10500000001304</v>
      </c>
      <c r="H22" s="137">
        <f t="shared" si="1"/>
        <v>18.88409662090329</v>
      </c>
    </row>
    <row r="23" spans="2:8" ht="13">
      <c r="B23" s="14" t="s">
        <v>15</v>
      </c>
      <c r="C23" s="135">
        <v>58889</v>
      </c>
      <c r="D23" s="136">
        <v>18075.8580000037</v>
      </c>
      <c r="E23" s="137">
        <f t="shared" si="0"/>
        <v>30.69479529284535</v>
      </c>
      <c r="F23" s="28">
        <v>471.586</v>
      </c>
      <c r="G23" s="138">
        <v>112.11700000000427</v>
      </c>
      <c r="H23" s="137">
        <f t="shared" si="1"/>
        <v>23.77445471239695</v>
      </c>
    </row>
    <row r="24" spans="2:8" ht="13">
      <c r="B24" s="14" t="s">
        <v>16</v>
      </c>
      <c r="C24" s="135">
        <v>116368</v>
      </c>
      <c r="D24" s="136">
        <v>20091.000000006446</v>
      </c>
      <c r="E24" s="137">
        <f t="shared" si="0"/>
        <v>17.265055685417337</v>
      </c>
      <c r="F24" s="28">
        <v>4657.901</v>
      </c>
      <c r="G24" s="138">
        <v>720.9349999998227</v>
      </c>
      <c r="H24" s="137">
        <f t="shared" si="1"/>
        <v>15.477679753172572</v>
      </c>
    </row>
    <row r="25" spans="2:8" ht="13">
      <c r="B25" s="14" t="s">
        <v>17</v>
      </c>
      <c r="C25" s="135">
        <v>12139</v>
      </c>
      <c r="D25" s="136">
        <v>4590.560000000387</v>
      </c>
      <c r="E25" s="137">
        <f t="shared" si="0"/>
        <v>37.81662410413038</v>
      </c>
      <c r="F25" s="28">
        <v>259.308</v>
      </c>
      <c r="G25" s="138">
        <v>70.66999999999973</v>
      </c>
      <c r="H25" s="137">
        <f t="shared" si="1"/>
        <v>27.25330495009785</v>
      </c>
    </row>
    <row r="26" spans="2:8" ht="13">
      <c r="B26" s="14" t="s">
        <v>18</v>
      </c>
      <c r="C26" s="135">
        <v>709628</v>
      </c>
      <c r="D26" s="136">
        <v>142424.03499997096</v>
      </c>
      <c r="E26" s="137">
        <f t="shared" si="0"/>
        <v>20.07023891390573</v>
      </c>
      <c r="F26" s="28">
        <v>9584</v>
      </c>
      <c r="G26" s="138">
        <v>1619.1409999997168</v>
      </c>
      <c r="H26" s="137">
        <f t="shared" si="1"/>
        <v>16.89420909849454</v>
      </c>
    </row>
    <row r="27" spans="2:8" ht="13">
      <c r="B27" s="14" t="s">
        <v>19</v>
      </c>
      <c r="C27" s="135">
        <v>341842</v>
      </c>
      <c r="D27" s="136">
        <v>52155.35299997492</v>
      </c>
      <c r="E27" s="137">
        <f t="shared" si="0"/>
        <v>15.257151842071753</v>
      </c>
      <c r="F27" s="28">
        <v>4463.1</v>
      </c>
      <c r="G27" s="138">
        <v>595.9039999998624</v>
      </c>
      <c r="H27" s="137">
        <f t="shared" si="1"/>
        <v>13.351795836971217</v>
      </c>
    </row>
    <row r="28" spans="2:8" ht="13">
      <c r="B28" s="14" t="s">
        <v>20</v>
      </c>
      <c r="C28" s="135">
        <v>463438</v>
      </c>
      <c r="D28" s="136">
        <v>79405.07599999248</v>
      </c>
      <c r="E28" s="137">
        <f t="shared" si="0"/>
        <v>17.13391564783045</v>
      </c>
      <c r="F28" s="28">
        <v>16397.6</v>
      </c>
      <c r="G28" s="138">
        <v>2592.4130000008627</v>
      </c>
      <c r="H28" s="137">
        <f t="shared" si="1"/>
        <v>15.809709957560026</v>
      </c>
    </row>
    <row r="29" spans="2:8" ht="13">
      <c r="B29" s="14" t="s">
        <v>21</v>
      </c>
      <c r="C29" s="135">
        <v>174768</v>
      </c>
      <c r="D29" s="136">
        <v>18947.26100000586</v>
      </c>
      <c r="E29" s="137">
        <f t="shared" si="0"/>
        <v>10.841378856544596</v>
      </c>
      <c r="F29" s="28">
        <v>4864.724</v>
      </c>
      <c r="G29" s="138">
        <v>575.643999999892</v>
      </c>
      <c r="H29" s="137">
        <f t="shared" si="1"/>
        <v>11.833024854028553</v>
      </c>
    </row>
    <row r="30" spans="2:8" ht="13">
      <c r="B30" s="14" t="s">
        <v>22</v>
      </c>
      <c r="C30" s="135">
        <v>199988</v>
      </c>
      <c r="D30" s="136">
        <v>25449.346000006957</v>
      </c>
      <c r="E30" s="137">
        <f t="shared" si="0"/>
        <v>12.72543652619505</v>
      </c>
      <c r="F30" s="28">
        <v>8472.1</v>
      </c>
      <c r="G30" s="138">
        <v>1072.05499999971</v>
      </c>
      <c r="H30" s="137">
        <f t="shared" si="1"/>
        <v>12.653946483158956</v>
      </c>
    </row>
    <row r="31" spans="2:8" ht="13">
      <c r="B31" s="14" t="s">
        <v>23</v>
      </c>
      <c r="C31" s="135">
        <v>41562</v>
      </c>
      <c r="D31" s="136">
        <v>7829.807000002765</v>
      </c>
      <c r="E31" s="137">
        <f t="shared" si="0"/>
        <v>18.83886001636775</v>
      </c>
      <c r="F31" s="28">
        <v>1038.528</v>
      </c>
      <c r="G31" s="138">
        <v>175.07700000001597</v>
      </c>
      <c r="H31" s="137">
        <f t="shared" si="1"/>
        <v>16.858187742652675</v>
      </c>
    </row>
    <row r="32" spans="2:8" ht="13">
      <c r="B32" s="14" t="s">
        <v>24</v>
      </c>
      <c r="C32" s="135">
        <v>83778</v>
      </c>
      <c r="D32" s="136">
        <v>13564.247000004489</v>
      </c>
      <c r="E32" s="137">
        <f t="shared" si="0"/>
        <v>16.19070280981223</v>
      </c>
      <c r="F32" s="28">
        <v>2399.07</v>
      </c>
      <c r="G32" s="138">
        <v>385.26299999992557</v>
      </c>
      <c r="H32" s="137">
        <f t="shared" si="1"/>
        <v>16.058847803520763</v>
      </c>
    </row>
    <row r="33" spans="2:8" ht="13">
      <c r="B33" s="14" t="s">
        <v>25</v>
      </c>
      <c r="C33" s="135">
        <v>206158</v>
      </c>
      <c r="D33" s="136">
        <v>31684.532000007977</v>
      </c>
      <c r="E33" s="137">
        <f t="shared" si="0"/>
        <v>15.369052862371568</v>
      </c>
      <c r="F33" s="28">
        <v>2611.7</v>
      </c>
      <c r="G33" s="138">
        <v>351.03099999996476</v>
      </c>
      <c r="H33" s="137">
        <f t="shared" si="1"/>
        <v>13.440709116665955</v>
      </c>
    </row>
    <row r="34" spans="2:8" ht="13">
      <c r="B34" s="15" t="s">
        <v>26</v>
      </c>
      <c r="C34" s="139">
        <v>426560</v>
      </c>
      <c r="D34" s="140">
        <v>75965.00099999082</v>
      </c>
      <c r="E34" s="141">
        <f t="shared" si="0"/>
        <v>17.808749296697023</v>
      </c>
      <c r="F34" s="29">
        <v>5000</v>
      </c>
      <c r="G34" s="142">
        <v>714.1099999998588</v>
      </c>
      <c r="H34" s="141">
        <f t="shared" si="1"/>
        <v>14.282199999997175</v>
      </c>
    </row>
    <row r="35" spans="3:8" ht="11.25">
      <c r="C35" s="130"/>
      <c r="D35" s="130"/>
      <c r="E35" s="130"/>
      <c r="F35" s="130"/>
      <c r="G35" s="130"/>
      <c r="H35" s="130"/>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F9A76-E2B2-45AE-8095-8E768674F0A6}">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66015625" style="2" customWidth="1"/>
    <col min="3" max="3" width="14.33203125" style="2" customWidth="1"/>
    <col min="4" max="4" width="22.16015625" style="2" customWidth="1"/>
    <col min="5" max="5" width="23" style="2" customWidth="1"/>
    <col min="6" max="6" width="16.16015625" style="2" customWidth="1"/>
    <col min="7" max="7" width="23" style="2" customWidth="1"/>
    <col min="8" max="8" width="22.33203125" style="2" customWidth="1"/>
    <col min="9" max="16384" width="9.33203125" style="2" customWidth="1"/>
  </cols>
  <sheetData>
    <row r="2" ht="15.5">
      <c r="B2" s="1" t="s">
        <v>61</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7.5" customHeight="1">
      <c r="B6" s="197"/>
      <c r="C6" s="31" t="s">
        <v>33</v>
      </c>
      <c r="D6" s="32" t="s">
        <v>33</v>
      </c>
      <c r="E6" s="33" t="s">
        <v>29</v>
      </c>
      <c r="F6" s="31" t="s">
        <v>28</v>
      </c>
      <c r="G6" s="34" t="s">
        <v>28</v>
      </c>
      <c r="H6" s="33" t="s">
        <v>29</v>
      </c>
    </row>
    <row r="7" spans="2:8" ht="13">
      <c r="B7" s="25" t="s">
        <v>0</v>
      </c>
      <c r="C7" s="51">
        <f>SUM(C8:C34)</f>
        <v>12535059</v>
      </c>
      <c r="D7" s="55">
        <f>SUM(D8:D34)</f>
        <v>2136060.7239997983</v>
      </c>
      <c r="E7" s="21">
        <f aca="true" t="shared" si="0" ref="E7:E34">+D7/C7*100</f>
        <v>17.040691423947813</v>
      </c>
      <c r="F7" s="26">
        <f>SUM(F8:F34)</f>
        <v>209429.344</v>
      </c>
      <c r="G7" s="20">
        <f>SUM(G8:G34)</f>
        <v>30475.953000003137</v>
      </c>
      <c r="H7" s="21">
        <f aca="true" t="shared" si="1" ref="H7:H34">+G7/F7*100</f>
        <v>14.5519020486466</v>
      </c>
    </row>
    <row r="8" spans="2:8" ht="13">
      <c r="B8" s="13" t="s">
        <v>1</v>
      </c>
      <c r="C8" s="52">
        <v>427351</v>
      </c>
      <c r="D8" s="56">
        <v>80153.27799999127</v>
      </c>
      <c r="E8" s="22">
        <f t="shared" si="0"/>
        <v>18.755841919169786</v>
      </c>
      <c r="F8" s="27">
        <v>4895.3</v>
      </c>
      <c r="G8" s="3">
        <v>781.2409999998742</v>
      </c>
      <c r="H8" s="22">
        <f t="shared" si="1"/>
        <v>15.95900149122371</v>
      </c>
    </row>
    <row r="9" spans="2:8" ht="13">
      <c r="B9" s="14" t="s">
        <v>2</v>
      </c>
      <c r="C9" s="53">
        <v>53124</v>
      </c>
      <c r="D9" s="57">
        <v>11080.489000004058</v>
      </c>
      <c r="E9" s="23">
        <f t="shared" si="0"/>
        <v>20.857783675935657</v>
      </c>
      <c r="F9" s="28">
        <v>3533.578</v>
      </c>
      <c r="G9" s="4">
        <v>737.7389999997964</v>
      </c>
      <c r="H9" s="23">
        <f t="shared" si="1"/>
        <v>20.8779599601253</v>
      </c>
    </row>
    <row r="10" spans="2:8" ht="13">
      <c r="B10" s="14" t="s">
        <v>3</v>
      </c>
      <c r="C10" s="53">
        <v>203855</v>
      </c>
      <c r="D10" s="57">
        <v>31904.16600000828</v>
      </c>
      <c r="E10" s="23">
        <f t="shared" si="0"/>
        <v>15.650421132671891</v>
      </c>
      <c r="F10" s="28">
        <v>5430.344</v>
      </c>
      <c r="G10" s="4">
        <v>850.2119999997861</v>
      </c>
      <c r="H10" s="23">
        <f t="shared" si="1"/>
        <v>15.656687679450624</v>
      </c>
    </row>
    <row r="11" spans="2:8" ht="13">
      <c r="B11" s="14" t="s">
        <v>4</v>
      </c>
      <c r="C11" s="53">
        <v>269430</v>
      </c>
      <c r="D11" s="57">
        <v>56473.97199997205</v>
      </c>
      <c r="E11" s="23">
        <f t="shared" si="0"/>
        <v>20.960535946246537</v>
      </c>
      <c r="F11" s="28">
        <v>3005</v>
      </c>
      <c r="G11" s="4">
        <v>482.35999999991867</v>
      </c>
      <c r="H11" s="23">
        <f t="shared" si="1"/>
        <v>16.051913477534733</v>
      </c>
    </row>
    <row r="12" spans="2:8" ht="13">
      <c r="B12" s="14" t="s">
        <v>27</v>
      </c>
      <c r="C12" s="53">
        <v>3130593</v>
      </c>
      <c r="D12" s="57">
        <v>578953.875000049</v>
      </c>
      <c r="E12" s="23">
        <f t="shared" si="0"/>
        <v>18.493425207302547</v>
      </c>
      <c r="F12" s="28">
        <v>45276</v>
      </c>
      <c r="G12" s="4">
        <v>7187.6010000024335</v>
      </c>
      <c r="H12" s="23">
        <f t="shared" si="1"/>
        <v>15.875079512329785</v>
      </c>
    </row>
    <row r="13" spans="2:8" ht="13">
      <c r="B13" s="14" t="s">
        <v>5</v>
      </c>
      <c r="C13" s="53">
        <v>24307</v>
      </c>
      <c r="D13" s="57">
        <v>4784.8310000014835</v>
      </c>
      <c r="E13" s="23">
        <f t="shared" si="0"/>
        <v>19.684991977625717</v>
      </c>
      <c r="F13" s="28">
        <v>646.96</v>
      </c>
      <c r="G13" s="4">
        <v>108.85700000000674</v>
      </c>
      <c r="H13" s="23">
        <f t="shared" si="1"/>
        <v>16.82592432298855</v>
      </c>
    </row>
    <row r="14" spans="2:8" ht="13">
      <c r="B14" s="14" t="s">
        <v>6</v>
      </c>
      <c r="C14" s="53">
        <v>333222</v>
      </c>
      <c r="D14" s="57">
        <v>163439.37499995856</v>
      </c>
      <c r="E14" s="23">
        <f t="shared" si="0"/>
        <v>49.04819459698296</v>
      </c>
      <c r="F14" s="28">
        <v>2318.225</v>
      </c>
      <c r="G14" s="4">
        <v>630.3459999998985</v>
      </c>
      <c r="H14" s="23">
        <f t="shared" si="1"/>
        <v>27.1908895814642</v>
      </c>
    </row>
    <row r="15" spans="2:8" ht="13">
      <c r="B15" s="14" t="s">
        <v>7</v>
      </c>
      <c r="C15" s="53">
        <v>158900</v>
      </c>
      <c r="D15" s="57">
        <v>20352.27600000646</v>
      </c>
      <c r="E15" s="23">
        <f t="shared" si="0"/>
        <v>12.808229074893932</v>
      </c>
      <c r="F15" s="28">
        <v>4751.956</v>
      </c>
      <c r="G15" s="4">
        <v>530.1329999999234</v>
      </c>
      <c r="H15" s="23">
        <f t="shared" si="1"/>
        <v>11.156100771975233</v>
      </c>
    </row>
    <row r="16" spans="2:8" ht="13">
      <c r="B16" s="14" t="s">
        <v>8</v>
      </c>
      <c r="C16" s="53">
        <v>1129627</v>
      </c>
      <c r="D16" s="57">
        <v>143836.5649999682</v>
      </c>
      <c r="E16" s="23">
        <f t="shared" si="0"/>
        <v>12.733102608203255</v>
      </c>
      <c r="F16" s="28">
        <v>20332.1</v>
      </c>
      <c r="G16" s="4">
        <v>2581.612000000327</v>
      </c>
      <c r="H16" s="23">
        <f t="shared" si="1"/>
        <v>12.697222618422726</v>
      </c>
    </row>
    <row r="17" spans="2:8" ht="13">
      <c r="B17" s="14" t="s">
        <v>9</v>
      </c>
      <c r="C17" s="53">
        <v>2169282</v>
      </c>
      <c r="D17" s="57">
        <v>292718.6929999327</v>
      </c>
      <c r="E17" s="23">
        <f t="shared" si="0"/>
        <v>13.493805461896272</v>
      </c>
      <c r="F17" s="28">
        <v>28496</v>
      </c>
      <c r="G17" s="4">
        <v>3444.7280000006067</v>
      </c>
      <c r="H17" s="23">
        <f t="shared" si="1"/>
        <v>12.088461538463667</v>
      </c>
    </row>
    <row r="18" spans="2:8" ht="13">
      <c r="B18" s="14" t="s">
        <v>10</v>
      </c>
      <c r="C18" s="53">
        <v>45827</v>
      </c>
      <c r="D18" s="57">
        <v>4383.093000001462</v>
      </c>
      <c r="E18" s="23">
        <f t="shared" si="0"/>
        <v>9.564433630832179</v>
      </c>
      <c r="F18" s="28">
        <v>1695.774</v>
      </c>
      <c r="G18" s="4">
        <v>160.23900000001314</v>
      </c>
      <c r="H18" s="23">
        <f t="shared" si="1"/>
        <v>9.449313410868026</v>
      </c>
    </row>
    <row r="19" spans="2:8" ht="13">
      <c r="B19" s="14" t="s">
        <v>11</v>
      </c>
      <c r="C19" s="53">
        <v>1611379</v>
      </c>
      <c r="D19" s="57">
        <v>220090.20599994512</v>
      </c>
      <c r="E19" s="23">
        <f t="shared" si="0"/>
        <v>13.658500327976542</v>
      </c>
      <c r="F19" s="28">
        <v>25503.9</v>
      </c>
      <c r="G19" s="4">
        <v>3296.018000001104</v>
      </c>
      <c r="H19" s="23">
        <f t="shared" si="1"/>
        <v>12.923584236140762</v>
      </c>
    </row>
    <row r="20" spans="2:8" ht="13">
      <c r="B20" s="14" t="s">
        <v>12</v>
      </c>
      <c r="C20" s="53">
        <v>20328</v>
      </c>
      <c r="D20" s="57">
        <v>5225.312000001078</v>
      </c>
      <c r="E20" s="23">
        <f t="shared" si="0"/>
        <v>25.70499803227606</v>
      </c>
      <c r="F20" s="28">
        <v>445.15</v>
      </c>
      <c r="G20" s="4">
        <v>77.26400000000041</v>
      </c>
      <c r="H20" s="23">
        <f t="shared" si="1"/>
        <v>17.356846006964037</v>
      </c>
    </row>
    <row r="21" spans="2:8" ht="13">
      <c r="B21" s="14" t="s">
        <v>13</v>
      </c>
      <c r="C21" s="53">
        <v>26617</v>
      </c>
      <c r="D21" s="57">
        <v>4946.999000001374</v>
      </c>
      <c r="E21" s="23">
        <f t="shared" si="0"/>
        <v>18.585862418760094</v>
      </c>
      <c r="F21" s="28">
        <v>898.064</v>
      </c>
      <c r="G21" s="4">
        <v>158.99700000000888</v>
      </c>
      <c r="H21" s="23">
        <f t="shared" si="1"/>
        <v>17.704417502539783</v>
      </c>
    </row>
    <row r="22" spans="2:8" ht="13">
      <c r="B22" s="14" t="s">
        <v>14</v>
      </c>
      <c r="C22" s="53">
        <v>43995</v>
      </c>
      <c r="D22" s="57">
        <v>9682.332000003873</v>
      </c>
      <c r="E22" s="23">
        <f t="shared" si="0"/>
        <v>22.007800886473174</v>
      </c>
      <c r="F22" s="28">
        <v>1388.54</v>
      </c>
      <c r="G22" s="4">
        <v>256.6600000000182</v>
      </c>
      <c r="H22" s="23">
        <f t="shared" si="1"/>
        <v>18.48416322180263</v>
      </c>
    </row>
    <row r="23" spans="2:8" ht="13">
      <c r="B23" s="14" t="s">
        <v>15</v>
      </c>
      <c r="C23" s="53">
        <v>56772</v>
      </c>
      <c r="D23" s="57">
        <v>16670.189000003134</v>
      </c>
      <c r="E23" s="23">
        <f t="shared" si="0"/>
        <v>29.363399210884122</v>
      </c>
      <c r="F23" s="28">
        <v>463.325</v>
      </c>
      <c r="G23" s="4">
        <v>108.8000000000045</v>
      </c>
      <c r="H23" s="23">
        <f t="shared" si="1"/>
        <v>23.482436734474614</v>
      </c>
    </row>
    <row r="24" spans="2:8" ht="13">
      <c r="B24" s="14" t="s">
        <v>16</v>
      </c>
      <c r="C24" s="53">
        <v>123786</v>
      </c>
      <c r="D24" s="57">
        <v>20722.698000006356</v>
      </c>
      <c r="E24" s="23">
        <f t="shared" si="0"/>
        <v>16.740744510692934</v>
      </c>
      <c r="F24" s="28">
        <v>4715.063</v>
      </c>
      <c r="G24" s="4">
        <v>705.0419999998214</v>
      </c>
      <c r="H24" s="23">
        <f t="shared" si="1"/>
        <v>14.952970935909477</v>
      </c>
    </row>
    <row r="25" spans="2:8" ht="13">
      <c r="B25" s="14" t="s">
        <v>17</v>
      </c>
      <c r="C25" s="53">
        <v>12798</v>
      </c>
      <c r="D25" s="57">
        <v>4747.752000000478</v>
      </c>
      <c r="E25" s="23">
        <f t="shared" si="0"/>
        <v>37.097609001410206</v>
      </c>
      <c r="F25" s="28">
        <v>252.201</v>
      </c>
      <c r="G25" s="4">
        <v>70.42299999999945</v>
      </c>
      <c r="H25" s="23">
        <f t="shared" si="1"/>
        <v>27.923362714659916</v>
      </c>
    </row>
    <row r="26" spans="2:8" ht="13">
      <c r="B26" s="14" t="s">
        <v>18</v>
      </c>
      <c r="C26" s="53">
        <v>724967</v>
      </c>
      <c r="D26" s="57">
        <v>151057.76399996952</v>
      </c>
      <c r="E26" s="23">
        <f t="shared" si="0"/>
        <v>20.83650207526267</v>
      </c>
      <c r="F26" s="28">
        <v>9623</v>
      </c>
      <c r="G26" s="4">
        <v>1675.2849999997218</v>
      </c>
      <c r="H26" s="23">
        <f t="shared" si="1"/>
        <v>17.409175932658442</v>
      </c>
    </row>
    <row r="27" spans="2:8" ht="13">
      <c r="B27" s="14" t="s">
        <v>19</v>
      </c>
      <c r="C27" s="53">
        <v>354916</v>
      </c>
      <c r="D27" s="57">
        <v>54690.22499997361</v>
      </c>
      <c r="E27" s="23">
        <f t="shared" si="0"/>
        <v>15.409343337571032</v>
      </c>
      <c r="F27" s="28">
        <v>4535.09</v>
      </c>
      <c r="G27" s="4">
        <v>601.6459999998507</v>
      </c>
      <c r="H27" s="23">
        <f t="shared" si="1"/>
        <v>13.266462187075684</v>
      </c>
    </row>
    <row r="28" spans="2:8" ht="13">
      <c r="B28" s="14" t="s">
        <v>20</v>
      </c>
      <c r="C28" s="53">
        <v>468024</v>
      </c>
      <c r="D28" s="57">
        <v>75713.03199999053</v>
      </c>
      <c r="E28" s="23">
        <f t="shared" si="0"/>
        <v>16.177168692201796</v>
      </c>
      <c r="F28" s="28">
        <v>16397.9</v>
      </c>
      <c r="G28" s="4">
        <v>2472.369000000715</v>
      </c>
      <c r="H28" s="23">
        <f t="shared" si="1"/>
        <v>15.077351368167355</v>
      </c>
    </row>
    <row r="29" spans="2:8" ht="13">
      <c r="B29" s="14" t="s">
        <v>21</v>
      </c>
      <c r="C29" s="53">
        <v>185538</v>
      </c>
      <c r="D29" s="57">
        <v>21360.74200000675</v>
      </c>
      <c r="E29" s="23">
        <f t="shared" si="0"/>
        <v>11.512866367001234</v>
      </c>
      <c r="F29" s="28">
        <v>4952.8</v>
      </c>
      <c r="G29" s="4">
        <v>600.7089999998826</v>
      </c>
      <c r="H29" s="23">
        <f t="shared" si="1"/>
        <v>12.1286746890624</v>
      </c>
    </row>
    <row r="30" spans="2:8" ht="13">
      <c r="B30" s="14" t="s">
        <v>22</v>
      </c>
      <c r="C30" s="53">
        <v>202808</v>
      </c>
      <c r="D30" s="57">
        <v>28517.386000007828</v>
      </c>
      <c r="E30" s="23">
        <f t="shared" si="0"/>
        <v>14.061272730862603</v>
      </c>
      <c r="F30" s="28">
        <v>8649.5</v>
      </c>
      <c r="G30" s="4">
        <v>1273.37499999966</v>
      </c>
      <c r="H30" s="23">
        <f t="shared" si="1"/>
        <v>14.721949245617205</v>
      </c>
    </row>
    <row r="31" spans="2:8" ht="13">
      <c r="B31" s="14" t="s">
        <v>23</v>
      </c>
      <c r="C31" s="53">
        <v>42378</v>
      </c>
      <c r="D31" s="57">
        <v>8382.25000000319</v>
      </c>
      <c r="E31" s="23">
        <f t="shared" si="0"/>
        <v>19.77972060975787</v>
      </c>
      <c r="F31" s="28">
        <v>1045.784</v>
      </c>
      <c r="G31" s="4">
        <v>184.03800000001652</v>
      </c>
      <c r="H31" s="23">
        <f t="shared" si="1"/>
        <v>17.59808908914427</v>
      </c>
    </row>
    <row r="32" spans="2:8" ht="13">
      <c r="B32" s="14" t="s">
        <v>24</v>
      </c>
      <c r="C32" s="53">
        <v>84427</v>
      </c>
      <c r="D32" s="57">
        <v>13718.728000004397</v>
      </c>
      <c r="E32" s="23">
        <f t="shared" si="0"/>
        <v>16.24921885179433</v>
      </c>
      <c r="F32" s="28">
        <v>2445.19</v>
      </c>
      <c r="G32" s="4">
        <v>383.6679999999216</v>
      </c>
      <c r="H32" s="23">
        <f t="shared" si="1"/>
        <v>15.690723420262703</v>
      </c>
    </row>
    <row r="33" spans="2:8" ht="13">
      <c r="B33" s="14" t="s">
        <v>25</v>
      </c>
      <c r="C33" s="53">
        <v>207292</v>
      </c>
      <c r="D33" s="57">
        <v>33792.20499999879</v>
      </c>
      <c r="E33" s="23">
        <f t="shared" si="0"/>
        <v>16.30174102232541</v>
      </c>
      <c r="F33" s="28">
        <v>2664.6</v>
      </c>
      <c r="G33" s="4">
        <v>371.68499999996436</v>
      </c>
      <c r="H33" s="23">
        <f t="shared" si="1"/>
        <v>13.948997973428071</v>
      </c>
    </row>
    <row r="34" spans="2:8" ht="13">
      <c r="B34" s="15" t="s">
        <v>26</v>
      </c>
      <c r="C34" s="54">
        <v>423516</v>
      </c>
      <c r="D34" s="58">
        <v>78662.29099998869</v>
      </c>
      <c r="E34" s="24">
        <f t="shared" si="0"/>
        <v>18.573629095474242</v>
      </c>
      <c r="F34" s="29">
        <v>5068</v>
      </c>
      <c r="G34" s="5">
        <v>744.905999999859</v>
      </c>
      <c r="H34" s="24">
        <f t="shared" si="1"/>
        <v>14.698224151536285</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9C2C1-D44A-472A-856C-3636022BDBD6}">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66015625" style="2" customWidth="1"/>
    <col min="3" max="3" width="15.33203125" style="2" customWidth="1"/>
    <col min="4" max="4" width="21.66015625" style="2" customWidth="1"/>
    <col min="5" max="5" width="23" style="2" customWidth="1"/>
    <col min="6" max="6" width="15.33203125" style="2" customWidth="1"/>
    <col min="7" max="7" width="23.66015625" style="2" customWidth="1"/>
    <col min="8" max="8" width="22.33203125" style="2" customWidth="1"/>
    <col min="9" max="16384" width="9.33203125" style="2" customWidth="1"/>
  </cols>
  <sheetData>
    <row r="2" ht="15.5">
      <c r="B2" s="1" t="s">
        <v>60</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7.15" customHeight="1">
      <c r="B6" s="197"/>
      <c r="C6" s="31" t="s">
        <v>33</v>
      </c>
      <c r="D6" s="32" t="s">
        <v>33</v>
      </c>
      <c r="E6" s="33" t="s">
        <v>29</v>
      </c>
      <c r="F6" s="31" t="s">
        <v>28</v>
      </c>
      <c r="G6" s="34" t="s">
        <v>28</v>
      </c>
      <c r="H6" s="33" t="s">
        <v>29</v>
      </c>
    </row>
    <row r="7" spans="2:8" ht="13">
      <c r="B7" s="25" t="s">
        <v>0</v>
      </c>
      <c r="C7" s="51">
        <f>SUM(C8:C34)</f>
        <v>12095485</v>
      </c>
      <c r="D7" s="55">
        <f>SUM(D8:D34)</f>
        <v>2037397.0149998171</v>
      </c>
      <c r="E7" s="21">
        <f aca="true" t="shared" si="0" ref="E7:E34">+D7/C7*100</f>
        <v>16.844277141427707</v>
      </c>
      <c r="F7" s="26">
        <f>SUM(F8:F34)</f>
        <v>207136.563</v>
      </c>
      <c r="G7" s="20">
        <f>SUM(G8:G34)</f>
        <v>29637.085000002702</v>
      </c>
      <c r="H7" s="21">
        <f aca="true" t="shared" si="1" ref="H7:H34">+G7/F7*100</f>
        <v>14.307993031632327</v>
      </c>
    </row>
    <row r="8" spans="2:8" ht="13">
      <c r="B8" s="13" t="s">
        <v>1</v>
      </c>
      <c r="C8" s="52">
        <v>410201</v>
      </c>
      <c r="D8" s="56">
        <v>75271.5159999919</v>
      </c>
      <c r="E8" s="22">
        <f t="shared" si="0"/>
        <v>18.349910409772747</v>
      </c>
      <c r="F8" s="27">
        <v>4818.2</v>
      </c>
      <c r="G8" s="3">
        <v>761.724999999876</v>
      </c>
      <c r="H8" s="22">
        <f t="shared" si="1"/>
        <v>15.809327134612014</v>
      </c>
    </row>
    <row r="9" spans="2:8" ht="13">
      <c r="B9" s="14" t="s">
        <v>2</v>
      </c>
      <c r="C9" s="53">
        <v>48691</v>
      </c>
      <c r="D9" s="57">
        <v>9779.42200000372</v>
      </c>
      <c r="E9" s="23">
        <f t="shared" si="0"/>
        <v>20.084660409528908</v>
      </c>
      <c r="F9" s="28">
        <v>3521.64</v>
      </c>
      <c r="G9" s="4">
        <v>693.691999999806</v>
      </c>
      <c r="H9" s="23">
        <f t="shared" si="1"/>
        <v>19.69798162219324</v>
      </c>
    </row>
    <row r="10" spans="2:8" ht="13">
      <c r="B10" s="14" t="s">
        <v>3</v>
      </c>
      <c r="C10" s="53">
        <v>190124</v>
      </c>
      <c r="D10" s="57">
        <v>30452.247000007854</v>
      </c>
      <c r="E10" s="23">
        <f t="shared" si="0"/>
        <v>16.017045191563323</v>
      </c>
      <c r="F10" s="28">
        <v>5417.11</v>
      </c>
      <c r="G10" s="4">
        <v>863.6579999997937</v>
      </c>
      <c r="H10" s="23">
        <f t="shared" si="1"/>
        <v>15.943150499063039</v>
      </c>
    </row>
    <row r="11" spans="2:8" ht="13">
      <c r="B11" s="14" t="s">
        <v>4</v>
      </c>
      <c r="C11" s="53">
        <v>262325</v>
      </c>
      <c r="D11" s="57">
        <v>53438.20899997197</v>
      </c>
      <c r="E11" s="23">
        <f t="shared" si="0"/>
        <v>20.37099361478013</v>
      </c>
      <c r="F11" s="28">
        <v>2963</v>
      </c>
      <c r="G11" s="4">
        <v>471.88399999992373</v>
      </c>
      <c r="H11" s="23">
        <f t="shared" si="1"/>
        <v>15.925885926423344</v>
      </c>
    </row>
    <row r="12" spans="2:8" ht="13">
      <c r="B12" s="14" t="s">
        <v>27</v>
      </c>
      <c r="C12" s="53">
        <v>3032736</v>
      </c>
      <c r="D12" s="57">
        <v>559201.2830000435</v>
      </c>
      <c r="E12" s="23">
        <f t="shared" si="0"/>
        <v>18.438838164615827</v>
      </c>
      <c r="F12" s="28">
        <v>44866</v>
      </c>
      <c r="G12" s="4">
        <v>7029.601000002437</v>
      </c>
      <c r="H12" s="23">
        <f t="shared" si="1"/>
        <v>15.667991352031466</v>
      </c>
    </row>
    <row r="13" spans="2:8" ht="13">
      <c r="B13" s="14" t="s">
        <v>5</v>
      </c>
      <c r="C13" s="53">
        <v>22558</v>
      </c>
      <c r="D13" s="57">
        <v>4294.801000001338</v>
      </c>
      <c r="E13" s="23">
        <f t="shared" si="0"/>
        <v>19.038926323261542</v>
      </c>
      <c r="F13" s="28">
        <v>649.51</v>
      </c>
      <c r="G13" s="4">
        <v>104.33600000000646</v>
      </c>
      <c r="H13" s="23">
        <f t="shared" si="1"/>
        <v>16.063801943004183</v>
      </c>
    </row>
    <row r="14" spans="2:8" ht="13">
      <c r="B14" s="14" t="s">
        <v>6</v>
      </c>
      <c r="C14" s="53">
        <v>306057</v>
      </c>
      <c r="D14" s="57">
        <v>148695.0659999709</v>
      </c>
      <c r="E14" s="23">
        <f t="shared" si="0"/>
        <v>48.58410884246101</v>
      </c>
      <c r="F14" s="28">
        <v>2251.525</v>
      </c>
      <c r="G14" s="4">
        <v>598.5789999999134</v>
      </c>
      <c r="H14" s="23">
        <f t="shared" si="1"/>
        <v>26.58549205538084</v>
      </c>
    </row>
    <row r="15" spans="2:8" ht="13">
      <c r="B15" s="14" t="s">
        <v>7</v>
      </c>
      <c r="C15" s="53">
        <v>155611</v>
      </c>
      <c r="D15" s="57">
        <v>20032.07200000611</v>
      </c>
      <c r="E15" s="23">
        <f t="shared" si="0"/>
        <v>12.873172205053695</v>
      </c>
      <c r="F15" s="28">
        <v>4650.344</v>
      </c>
      <c r="G15" s="4">
        <v>512.1579999999311</v>
      </c>
      <c r="H15" s="23">
        <f t="shared" si="1"/>
        <v>11.013335787630574</v>
      </c>
    </row>
    <row r="16" spans="2:8" ht="13">
      <c r="B16" s="14" t="s">
        <v>8</v>
      </c>
      <c r="C16" s="53">
        <v>1089420</v>
      </c>
      <c r="D16" s="57">
        <v>135315.09899997542</v>
      </c>
      <c r="E16" s="23">
        <f t="shared" si="0"/>
        <v>12.42083851957697</v>
      </c>
      <c r="F16" s="28">
        <v>19809.1</v>
      </c>
      <c r="G16" s="4">
        <v>2424.3220000001133</v>
      </c>
      <c r="H16" s="23">
        <f t="shared" si="1"/>
        <v>12.238425774013526</v>
      </c>
    </row>
    <row r="17" spans="2:8" ht="13">
      <c r="B17" s="14" t="s">
        <v>9</v>
      </c>
      <c r="C17" s="53">
        <v>2101770</v>
      </c>
      <c r="D17" s="57">
        <v>282320.17299993726</v>
      </c>
      <c r="E17" s="23">
        <f t="shared" si="0"/>
        <v>13.43249608662876</v>
      </c>
      <c r="F17" s="28">
        <v>28158</v>
      </c>
      <c r="G17" s="4">
        <v>3357.566000000513</v>
      </c>
      <c r="H17" s="23">
        <f t="shared" si="1"/>
        <v>11.924021592444467</v>
      </c>
    </row>
    <row r="18" spans="2:8" ht="13">
      <c r="B18" s="14" t="s">
        <v>10</v>
      </c>
      <c r="C18" s="53">
        <v>43488</v>
      </c>
      <c r="D18" s="57">
        <v>4000.225000001255</v>
      </c>
      <c r="E18" s="23">
        <f t="shared" si="0"/>
        <v>9.198457045624666</v>
      </c>
      <c r="F18" s="28">
        <v>1645.348</v>
      </c>
      <c r="G18" s="4">
        <v>150.3840000000131</v>
      </c>
      <c r="H18" s="23">
        <f t="shared" si="1"/>
        <v>9.139950940470532</v>
      </c>
    </row>
    <row r="19" spans="2:8" ht="13">
      <c r="B19" s="14" t="s">
        <v>11</v>
      </c>
      <c r="C19" s="53">
        <v>1589576</v>
      </c>
      <c r="D19" s="57">
        <v>212754.60499994108</v>
      </c>
      <c r="E19" s="23">
        <f t="shared" si="0"/>
        <v>13.384361930473352</v>
      </c>
      <c r="F19" s="28">
        <v>25371.3</v>
      </c>
      <c r="G19" s="4">
        <v>3204.745000001049</v>
      </c>
      <c r="H19" s="23">
        <f t="shared" si="1"/>
        <v>12.63137876262174</v>
      </c>
    </row>
    <row r="20" spans="2:8" ht="13">
      <c r="B20" s="14" t="s">
        <v>12</v>
      </c>
      <c r="C20" s="53">
        <v>18892</v>
      </c>
      <c r="D20" s="57">
        <v>4895.9670000009855</v>
      </c>
      <c r="E20" s="23">
        <f t="shared" si="0"/>
        <v>25.915556849465304</v>
      </c>
      <c r="F20" s="28">
        <v>428.905</v>
      </c>
      <c r="G20" s="4">
        <v>74.69700000000019</v>
      </c>
      <c r="H20" s="23">
        <f t="shared" si="1"/>
        <v>17.41574474533992</v>
      </c>
    </row>
    <row r="21" spans="2:8" ht="13">
      <c r="B21" s="14" t="s">
        <v>13</v>
      </c>
      <c r="C21" s="53">
        <v>25307</v>
      </c>
      <c r="D21" s="57">
        <v>4585.716000001296</v>
      </c>
      <c r="E21" s="23">
        <f t="shared" si="0"/>
        <v>18.12034614929188</v>
      </c>
      <c r="F21" s="28">
        <v>898.88</v>
      </c>
      <c r="G21" s="4">
        <v>152.92300000000913</v>
      </c>
      <c r="H21" s="23">
        <f t="shared" si="1"/>
        <v>17.012615699538216</v>
      </c>
    </row>
    <row r="22" spans="2:8" ht="13">
      <c r="B22" s="14" t="s">
        <v>14</v>
      </c>
      <c r="C22" s="53">
        <v>40928</v>
      </c>
      <c r="D22" s="57">
        <v>8415.205000002748</v>
      </c>
      <c r="E22" s="23">
        <f t="shared" si="0"/>
        <v>20.56099736122642</v>
      </c>
      <c r="F22" s="28">
        <v>1380.604</v>
      </c>
      <c r="G22" s="4">
        <v>235.07100000001844</v>
      </c>
      <c r="H22" s="23">
        <f t="shared" si="1"/>
        <v>17.026678178537686</v>
      </c>
    </row>
    <row r="23" spans="2:8" ht="13">
      <c r="B23" s="14" t="s">
        <v>15</v>
      </c>
      <c r="C23" s="53">
        <v>54632</v>
      </c>
      <c r="D23" s="57">
        <v>16195.102000002846</v>
      </c>
      <c r="E23" s="23">
        <f t="shared" si="0"/>
        <v>29.643985210138464</v>
      </c>
      <c r="F23" s="28">
        <v>447.719</v>
      </c>
      <c r="G23" s="4">
        <v>103.82100000000452</v>
      </c>
      <c r="H23" s="23">
        <f t="shared" si="1"/>
        <v>23.18887516500406</v>
      </c>
    </row>
    <row r="24" spans="2:8" ht="13">
      <c r="B24" s="14" t="s">
        <v>16</v>
      </c>
      <c r="C24" s="53">
        <v>114905</v>
      </c>
      <c r="D24" s="57">
        <v>20532.132000006484</v>
      </c>
      <c r="E24" s="23">
        <f t="shared" si="0"/>
        <v>17.868788999614015</v>
      </c>
      <c r="F24" s="28">
        <v>4663.323</v>
      </c>
      <c r="G24" s="4">
        <v>723.5019999998246</v>
      </c>
      <c r="H24" s="23">
        <f t="shared" si="1"/>
        <v>15.514730590178392</v>
      </c>
    </row>
    <row r="25" spans="2:8" ht="13">
      <c r="B25" s="14" t="s">
        <v>17</v>
      </c>
      <c r="C25" s="53">
        <v>11575</v>
      </c>
      <c r="D25" s="57">
        <v>4394.236000000409</v>
      </c>
      <c r="E25" s="23">
        <f t="shared" si="0"/>
        <v>37.96316198704457</v>
      </c>
      <c r="F25" s="28">
        <v>238.606</v>
      </c>
      <c r="G25" s="4">
        <v>66.6569999999994</v>
      </c>
      <c r="H25" s="23">
        <f t="shared" si="1"/>
        <v>27.93601166777005</v>
      </c>
    </row>
    <row r="26" spans="2:8" ht="13">
      <c r="B26" s="14" t="s">
        <v>18</v>
      </c>
      <c r="C26" s="53">
        <v>692632</v>
      </c>
      <c r="D26" s="57">
        <v>145128.88799997265</v>
      </c>
      <c r="E26" s="23">
        <f t="shared" si="0"/>
        <v>20.953246168235463</v>
      </c>
      <c r="F26" s="28">
        <v>9408</v>
      </c>
      <c r="G26" s="4">
        <v>1637.6579999997264</v>
      </c>
      <c r="H26" s="23">
        <f t="shared" si="1"/>
        <v>17.407079081629746</v>
      </c>
    </row>
    <row r="27" spans="2:8" ht="13">
      <c r="B27" s="14" t="s">
        <v>19</v>
      </c>
      <c r="C27" s="53">
        <v>344267</v>
      </c>
      <c r="D27" s="57">
        <v>52526.554999973945</v>
      </c>
      <c r="E27" s="23">
        <f t="shared" si="0"/>
        <v>15.257505075994487</v>
      </c>
      <c r="F27" s="28">
        <v>4487.09</v>
      </c>
      <c r="G27" s="4">
        <v>579.8809999998771</v>
      </c>
      <c r="H27" s="23">
        <f t="shared" si="1"/>
        <v>12.923320013636388</v>
      </c>
    </row>
    <row r="28" spans="2:8" ht="13">
      <c r="B28" s="14" t="s">
        <v>20</v>
      </c>
      <c r="C28" s="53">
        <v>437037</v>
      </c>
      <c r="D28" s="57">
        <v>69415.88199998919</v>
      </c>
      <c r="E28" s="23">
        <f t="shared" si="0"/>
        <v>15.883296379937898</v>
      </c>
      <c r="F28" s="28">
        <v>16403.7</v>
      </c>
      <c r="G28" s="4">
        <v>2406.86500000054</v>
      </c>
      <c r="H28" s="23">
        <f t="shared" si="1"/>
        <v>14.672695794244833</v>
      </c>
    </row>
    <row r="29" spans="2:8" ht="13">
      <c r="B29" s="14" t="s">
        <v>21</v>
      </c>
      <c r="C29" s="53">
        <v>177466</v>
      </c>
      <c r="D29" s="57">
        <v>20385.8290000066</v>
      </c>
      <c r="E29" s="23">
        <f t="shared" si="0"/>
        <v>11.487174444686081</v>
      </c>
      <c r="F29" s="28">
        <v>4914.023</v>
      </c>
      <c r="G29" s="4">
        <v>592.6039999998853</v>
      </c>
      <c r="H29" s="23">
        <f t="shared" si="1"/>
        <v>12.059447015202927</v>
      </c>
    </row>
    <row r="30" spans="2:8" ht="13">
      <c r="B30" s="14" t="s">
        <v>22</v>
      </c>
      <c r="C30" s="53">
        <v>186383</v>
      </c>
      <c r="D30" s="57">
        <v>26183.221000007597</v>
      </c>
      <c r="E30" s="23">
        <f t="shared" si="0"/>
        <v>14.048073590406634</v>
      </c>
      <c r="F30" s="28">
        <v>8638.8</v>
      </c>
      <c r="G30" s="4">
        <v>1228.3589999996796</v>
      </c>
      <c r="H30" s="23">
        <f t="shared" si="1"/>
        <v>14.219092929569843</v>
      </c>
    </row>
    <row r="31" spans="2:8" ht="13">
      <c r="B31" s="14" t="s">
        <v>23</v>
      </c>
      <c r="C31" s="53">
        <v>39961</v>
      </c>
      <c r="D31" s="57">
        <v>7726.901000002635</v>
      </c>
      <c r="E31" s="23">
        <f t="shared" si="0"/>
        <v>19.336105202579102</v>
      </c>
      <c r="F31" s="28">
        <v>1020.834</v>
      </c>
      <c r="G31" s="4">
        <v>177.46500000001637</v>
      </c>
      <c r="H31" s="23">
        <f t="shared" si="1"/>
        <v>17.384315177591695</v>
      </c>
    </row>
    <row r="32" spans="2:8" ht="13">
      <c r="B32" s="14" t="s">
        <v>24</v>
      </c>
      <c r="C32" s="53">
        <v>80517</v>
      </c>
      <c r="D32" s="57">
        <v>13080.51100000435</v>
      </c>
      <c r="E32" s="23">
        <f t="shared" si="0"/>
        <v>16.245651228938424</v>
      </c>
      <c r="F32" s="28">
        <v>2419.902</v>
      </c>
      <c r="G32" s="4">
        <v>391.808999999924</v>
      </c>
      <c r="H32" s="23">
        <f t="shared" si="1"/>
        <v>16.19111021850984</v>
      </c>
    </row>
    <row r="33" spans="2:8" ht="13">
      <c r="B33" s="14" t="s">
        <v>25</v>
      </c>
      <c r="C33" s="53">
        <v>201308</v>
      </c>
      <c r="D33" s="57">
        <v>32866.452000004785</v>
      </c>
      <c r="E33" s="23">
        <f t="shared" si="0"/>
        <v>16.326451010394415</v>
      </c>
      <c r="F33" s="28">
        <v>2626.1</v>
      </c>
      <c r="G33" s="4">
        <v>364.4209999999658</v>
      </c>
      <c r="H33" s="23">
        <f t="shared" si="1"/>
        <v>13.876889684321458</v>
      </c>
    </row>
    <row r="34" spans="2:8" ht="13">
      <c r="B34" s="15" t="s">
        <v>26</v>
      </c>
      <c r="C34" s="54">
        <v>417118</v>
      </c>
      <c r="D34" s="58">
        <v>75509.69999998849</v>
      </c>
      <c r="E34" s="24">
        <f t="shared" si="0"/>
        <v>18.102719134630604</v>
      </c>
      <c r="F34" s="29">
        <v>5039</v>
      </c>
      <c r="G34" s="5">
        <v>728.7019999998518</v>
      </c>
      <c r="H34" s="24">
        <f t="shared" si="1"/>
        <v>14.461242309979196</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7C150-B389-4361-AE8A-E6972530A072}">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66015625" style="2" customWidth="1"/>
    <col min="3" max="3" width="14.66015625" style="2" customWidth="1"/>
    <col min="4" max="5" width="23" style="2" customWidth="1"/>
    <col min="6" max="6" width="15.83203125" style="2" customWidth="1"/>
    <col min="7" max="7" width="23.16015625" style="2" customWidth="1"/>
    <col min="8" max="8" width="22.33203125" style="2" customWidth="1"/>
    <col min="9" max="16384" width="9.33203125" style="2" customWidth="1"/>
  </cols>
  <sheetData>
    <row r="2" ht="15.5">
      <c r="B2" s="1" t="s">
        <v>59</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3">
      <c r="B6" s="197"/>
      <c r="C6" s="31" t="s">
        <v>33</v>
      </c>
      <c r="D6" s="32" t="s">
        <v>33</v>
      </c>
      <c r="E6" s="33" t="s">
        <v>29</v>
      </c>
      <c r="F6" s="31" t="s">
        <v>28</v>
      </c>
      <c r="G6" s="34" t="s">
        <v>28</v>
      </c>
      <c r="H6" s="33" t="s">
        <v>29</v>
      </c>
    </row>
    <row r="7" spans="2:8" ht="13">
      <c r="B7" s="25" t="s">
        <v>0</v>
      </c>
      <c r="C7" s="51">
        <f>SUM(C8:C34)</f>
        <v>11692126</v>
      </c>
      <c r="D7" s="55">
        <f>SUM(D8:D34)</f>
        <v>1991302.637999845</v>
      </c>
      <c r="E7" s="21">
        <f aca="true" t="shared" si="0" ref="E7:E34">+D7/C7*100</f>
        <v>17.031142479989054</v>
      </c>
      <c r="F7" s="26">
        <f>SUM(F8:F34)</f>
        <v>204143.09700000004</v>
      </c>
      <c r="G7" s="20">
        <f>SUM(G8:G34)</f>
        <v>29846.331000003178</v>
      </c>
      <c r="H7" s="21">
        <f aca="true" t="shared" si="1" ref="H7:H34">+G7/F7*100</f>
        <v>14.62029891708911</v>
      </c>
    </row>
    <row r="8" spans="2:8" ht="13">
      <c r="B8" s="13" t="s">
        <v>1</v>
      </c>
      <c r="C8" s="52">
        <v>397034</v>
      </c>
      <c r="D8" s="56">
        <v>74898.23399999128</v>
      </c>
      <c r="E8" s="22">
        <f t="shared" si="0"/>
        <v>18.864438310066966</v>
      </c>
      <c r="F8" s="27">
        <v>4748.5</v>
      </c>
      <c r="G8" s="3">
        <v>767.3889999998798</v>
      </c>
      <c r="H8" s="22">
        <f t="shared" si="1"/>
        <v>16.160661261448453</v>
      </c>
    </row>
    <row r="9" spans="2:8" ht="13">
      <c r="B9" s="14" t="s">
        <v>2</v>
      </c>
      <c r="C9" s="53">
        <v>45147</v>
      </c>
      <c r="D9" s="57">
        <v>9850.35000000391</v>
      </c>
      <c r="E9" s="23">
        <f t="shared" si="0"/>
        <v>21.818393248729503</v>
      </c>
      <c r="F9" s="28">
        <v>3525.352</v>
      </c>
      <c r="G9" s="4">
        <v>740.2419999997985</v>
      </c>
      <c r="H9" s="23">
        <f t="shared" si="1"/>
        <v>20.99767626040743</v>
      </c>
    </row>
    <row r="10" spans="2:8" ht="13">
      <c r="B10" s="14" t="s">
        <v>3</v>
      </c>
      <c r="C10" s="53">
        <v>174452</v>
      </c>
      <c r="D10" s="57">
        <v>29430.89400000821</v>
      </c>
      <c r="E10" s="23">
        <f t="shared" si="0"/>
        <v>16.87048242496974</v>
      </c>
      <c r="F10" s="28">
        <v>5345.814</v>
      </c>
      <c r="G10" s="4">
        <v>879.1429999997854</v>
      </c>
      <c r="H10" s="23">
        <f t="shared" si="1"/>
        <v>16.445446848689187</v>
      </c>
    </row>
    <row r="11" spans="2:8" ht="13">
      <c r="B11" s="14" t="s">
        <v>4</v>
      </c>
      <c r="C11" s="53">
        <v>256349</v>
      </c>
      <c r="D11" s="57">
        <v>51660.903999974435</v>
      </c>
      <c r="E11" s="23">
        <f t="shared" si="0"/>
        <v>20.1525670082483</v>
      </c>
      <c r="F11" s="28">
        <v>2920</v>
      </c>
      <c r="G11" s="4">
        <v>451.7999999999286</v>
      </c>
      <c r="H11" s="23">
        <f t="shared" si="1"/>
        <v>15.472602739723582</v>
      </c>
    </row>
    <row r="12" spans="2:8" ht="13">
      <c r="B12" s="14" t="s">
        <v>27</v>
      </c>
      <c r="C12" s="53">
        <v>2944074</v>
      </c>
      <c r="D12" s="57">
        <v>568487.3870000506</v>
      </c>
      <c r="E12" s="23">
        <f t="shared" si="0"/>
        <v>19.309548163532934</v>
      </c>
      <c r="F12" s="28">
        <v>44251</v>
      </c>
      <c r="G12" s="4">
        <v>7197.214000002449</v>
      </c>
      <c r="H12" s="23">
        <f t="shared" si="1"/>
        <v>16.264522835647668</v>
      </c>
    </row>
    <row r="13" spans="2:8" ht="13">
      <c r="B13" s="14" t="s">
        <v>5</v>
      </c>
      <c r="C13" s="53">
        <v>20676</v>
      </c>
      <c r="D13" s="57">
        <v>4043.856000001094</v>
      </c>
      <c r="E13" s="23">
        <f t="shared" si="0"/>
        <v>19.55821242020262</v>
      </c>
      <c r="F13" s="28">
        <v>638.5</v>
      </c>
      <c r="G13" s="4">
        <v>105.35700000000689</v>
      </c>
      <c r="H13" s="23">
        <f t="shared" si="1"/>
        <v>16.500704776821753</v>
      </c>
    </row>
    <row r="14" spans="2:8" ht="13">
      <c r="B14" s="14" t="s">
        <v>6</v>
      </c>
      <c r="C14" s="53">
        <v>277596</v>
      </c>
      <c r="D14" s="57">
        <v>122228.5349999927</v>
      </c>
      <c r="E14" s="23">
        <f t="shared" si="0"/>
        <v>44.03108654303113</v>
      </c>
      <c r="F14" s="28">
        <v>2189.974</v>
      </c>
      <c r="G14" s="4">
        <v>587.0129999999078</v>
      </c>
      <c r="H14" s="23">
        <f t="shared" si="1"/>
        <v>26.804564803048248</v>
      </c>
    </row>
    <row r="15" spans="2:8" ht="13">
      <c r="B15" s="14" t="s">
        <v>7</v>
      </c>
      <c r="C15" s="53">
        <v>154344</v>
      </c>
      <c r="D15" s="57">
        <v>18380.32800000581</v>
      </c>
      <c r="E15" s="23">
        <f t="shared" si="0"/>
        <v>11.908676722130963</v>
      </c>
      <c r="F15" s="28">
        <v>4446.627</v>
      </c>
      <c r="G15" s="4">
        <v>450.1919999999336</v>
      </c>
      <c r="H15" s="23">
        <f t="shared" si="1"/>
        <v>10.124348185713206</v>
      </c>
    </row>
    <row r="16" spans="2:8" ht="13">
      <c r="B16" s="14" t="s">
        <v>8</v>
      </c>
      <c r="C16" s="53">
        <v>1053805</v>
      </c>
      <c r="D16" s="57">
        <v>136814.2339999731</v>
      </c>
      <c r="E16" s="23">
        <f t="shared" si="0"/>
        <v>12.982879565002358</v>
      </c>
      <c r="F16" s="28">
        <v>19382.1</v>
      </c>
      <c r="G16" s="4">
        <v>2505.965000000248</v>
      </c>
      <c r="H16" s="23">
        <f t="shared" si="1"/>
        <v>12.929274949568148</v>
      </c>
    </row>
    <row r="17" spans="2:8" ht="13">
      <c r="B17" s="14" t="s">
        <v>9</v>
      </c>
      <c r="C17" s="53">
        <v>2046129</v>
      </c>
      <c r="D17" s="57">
        <v>273954.3039999376</v>
      </c>
      <c r="E17" s="23">
        <f t="shared" si="0"/>
        <v>13.388906760030164</v>
      </c>
      <c r="F17" s="28">
        <v>27881</v>
      </c>
      <c r="G17" s="4">
        <v>3320.5190000005414</v>
      </c>
      <c r="H17" s="23">
        <f t="shared" si="1"/>
        <v>11.90961228076662</v>
      </c>
    </row>
    <row r="18" spans="2:8" ht="13">
      <c r="B18" s="14" t="s">
        <v>10</v>
      </c>
      <c r="C18" s="53">
        <v>41432</v>
      </c>
      <c r="D18" s="57">
        <v>4173.878000001315</v>
      </c>
      <c r="E18" s="23">
        <f t="shared" si="0"/>
        <v>10.074044217033489</v>
      </c>
      <c r="F18" s="28">
        <v>1603.873</v>
      </c>
      <c r="G18" s="4">
        <v>161.51700000001364</v>
      </c>
      <c r="H18" s="23">
        <f t="shared" si="1"/>
        <v>10.070435751459975</v>
      </c>
    </row>
    <row r="19" spans="2:8" ht="13">
      <c r="B19" s="14" t="s">
        <v>11</v>
      </c>
      <c r="C19" s="53">
        <v>1557796</v>
      </c>
      <c r="D19" s="57">
        <v>211628.9199999415</v>
      </c>
      <c r="E19" s="23">
        <f t="shared" si="0"/>
        <v>13.585149788543655</v>
      </c>
      <c r="F19" s="28">
        <v>25138.3</v>
      </c>
      <c r="G19" s="4">
        <v>3218.5620000010636</v>
      </c>
      <c r="H19" s="23">
        <f t="shared" si="1"/>
        <v>12.803419483421965</v>
      </c>
    </row>
    <row r="20" spans="2:8" ht="13">
      <c r="B20" s="14" t="s">
        <v>12</v>
      </c>
      <c r="C20" s="53">
        <v>17740</v>
      </c>
      <c r="D20" s="57">
        <v>4716.222000000788</v>
      </c>
      <c r="E20" s="23">
        <f t="shared" si="0"/>
        <v>26.585242390083362</v>
      </c>
      <c r="F20" s="28">
        <v>407.139</v>
      </c>
      <c r="G20" s="4">
        <v>72.24500000000008</v>
      </c>
      <c r="H20" s="23">
        <f t="shared" si="1"/>
        <v>17.744554071214026</v>
      </c>
    </row>
    <row r="21" spans="2:8" ht="13">
      <c r="B21" s="14" t="s">
        <v>13</v>
      </c>
      <c r="C21" s="53">
        <v>23574</v>
      </c>
      <c r="D21" s="57">
        <v>4507.430000001325</v>
      </c>
      <c r="E21" s="23">
        <f t="shared" si="0"/>
        <v>19.12034444727804</v>
      </c>
      <c r="F21" s="28">
        <v>885.986</v>
      </c>
      <c r="G21" s="4">
        <v>158.26400000000893</v>
      </c>
      <c r="H21" s="23">
        <f t="shared" si="1"/>
        <v>17.863036210505463</v>
      </c>
    </row>
    <row r="22" spans="2:8" ht="13">
      <c r="B22" s="14" t="s">
        <v>14</v>
      </c>
      <c r="C22" s="53">
        <v>37982</v>
      </c>
      <c r="D22" s="57">
        <v>8447.932000002902</v>
      </c>
      <c r="E22" s="23">
        <f t="shared" si="0"/>
        <v>22.241935653738352</v>
      </c>
      <c r="F22" s="28">
        <v>1361.891</v>
      </c>
      <c r="G22" s="4">
        <v>250.8180000000193</v>
      </c>
      <c r="H22" s="23">
        <f t="shared" si="1"/>
        <v>18.416892394473514</v>
      </c>
    </row>
    <row r="23" spans="2:8" ht="13">
      <c r="B23" s="14" t="s">
        <v>15</v>
      </c>
      <c r="C23" s="53">
        <v>53011</v>
      </c>
      <c r="D23" s="57">
        <v>15955.365000002725</v>
      </c>
      <c r="E23" s="23">
        <f t="shared" si="0"/>
        <v>30.098215464720013</v>
      </c>
      <c r="F23" s="28">
        <v>432.185</v>
      </c>
      <c r="G23" s="4">
        <v>100.52700000000354</v>
      </c>
      <c r="H23" s="23">
        <f t="shared" si="1"/>
        <v>23.260177933061893</v>
      </c>
    </row>
    <row r="24" spans="2:8" ht="13">
      <c r="B24" s="14" t="s">
        <v>16</v>
      </c>
      <c r="C24" s="53">
        <v>107730</v>
      </c>
      <c r="D24" s="57">
        <v>20147.27100000672</v>
      </c>
      <c r="E24" s="23">
        <f t="shared" si="0"/>
        <v>18.701634642167196</v>
      </c>
      <c r="F24" s="28">
        <v>4559.241</v>
      </c>
      <c r="G24" s="4">
        <v>723.0579999998253</v>
      </c>
      <c r="H24" s="23">
        <f t="shared" si="1"/>
        <v>15.859174805627193</v>
      </c>
    </row>
    <row r="25" spans="2:8" ht="13">
      <c r="B25" s="14" t="s">
        <v>17</v>
      </c>
      <c r="C25" s="53">
        <v>10629</v>
      </c>
      <c r="D25" s="57">
        <v>3888.8220000004535</v>
      </c>
      <c r="E25" s="23">
        <f t="shared" si="0"/>
        <v>36.58690375388516</v>
      </c>
      <c r="F25" s="28">
        <v>225.034</v>
      </c>
      <c r="G25" s="4">
        <v>59.8909999999987</v>
      </c>
      <c r="H25" s="23">
        <f t="shared" si="1"/>
        <v>26.61420052080961</v>
      </c>
    </row>
    <row r="26" spans="2:8" ht="13">
      <c r="B26" s="14" t="s">
        <v>18</v>
      </c>
      <c r="C26" s="53">
        <v>661566</v>
      </c>
      <c r="D26" s="57">
        <v>139595.62699997195</v>
      </c>
      <c r="E26" s="23">
        <f t="shared" si="0"/>
        <v>21.100786164943777</v>
      </c>
      <c r="F26" s="28">
        <v>9157</v>
      </c>
      <c r="G26" s="4">
        <v>1587.0999999997211</v>
      </c>
      <c r="H26" s="23">
        <f t="shared" si="1"/>
        <v>17.3320956645159</v>
      </c>
    </row>
    <row r="27" spans="2:8" ht="13">
      <c r="B27" s="14" t="s">
        <v>19</v>
      </c>
      <c r="C27" s="53">
        <v>329417</v>
      </c>
      <c r="D27" s="57">
        <v>49467.586999975356</v>
      </c>
      <c r="E27" s="23">
        <f t="shared" si="0"/>
        <v>15.01670739517856</v>
      </c>
      <c r="F27" s="28">
        <v>4412.56</v>
      </c>
      <c r="G27" s="4">
        <v>559.4329999998816</v>
      </c>
      <c r="H27" s="23">
        <f t="shared" si="1"/>
        <v>12.678195877220515</v>
      </c>
    </row>
    <row r="28" spans="2:8" ht="13">
      <c r="B28" s="14" t="s">
        <v>20</v>
      </c>
      <c r="C28" s="53">
        <v>408852</v>
      </c>
      <c r="D28" s="57">
        <v>67522.01499998341</v>
      </c>
      <c r="E28" s="23">
        <f t="shared" si="0"/>
        <v>16.515026219752723</v>
      </c>
      <c r="F28" s="28">
        <v>16315</v>
      </c>
      <c r="G28" s="4">
        <v>2505.2310000008274</v>
      </c>
      <c r="H28" s="23">
        <f t="shared" si="1"/>
        <v>15.355384615389687</v>
      </c>
    </row>
    <row r="29" spans="2:8" ht="13">
      <c r="B29" s="14" t="s">
        <v>21</v>
      </c>
      <c r="C29" s="53">
        <v>169642</v>
      </c>
      <c r="D29" s="57">
        <v>20514.730000006573</v>
      </c>
      <c r="E29" s="23">
        <f t="shared" si="0"/>
        <v>12.092954574932254</v>
      </c>
      <c r="F29" s="28">
        <v>4802.603</v>
      </c>
      <c r="G29" s="4">
        <v>606.3329999998904</v>
      </c>
      <c r="H29" s="23">
        <f t="shared" si="1"/>
        <v>12.62509101834756</v>
      </c>
    </row>
    <row r="30" spans="2:8" ht="13">
      <c r="B30" s="14" t="s">
        <v>22</v>
      </c>
      <c r="C30" s="53">
        <v>168615</v>
      </c>
      <c r="D30" s="57">
        <v>25025.89400000765</v>
      </c>
      <c r="E30" s="23">
        <f t="shared" si="0"/>
        <v>14.842033033839014</v>
      </c>
      <c r="F30" s="28">
        <v>8631.2</v>
      </c>
      <c r="G30" s="4">
        <v>1241.17499999967</v>
      </c>
      <c r="H30" s="23">
        <f t="shared" si="1"/>
        <v>14.380097784776972</v>
      </c>
    </row>
    <row r="31" spans="2:8" ht="13">
      <c r="B31" s="14" t="s">
        <v>23</v>
      </c>
      <c r="C31" s="53">
        <v>37370</v>
      </c>
      <c r="D31" s="57">
        <v>7266.560000002636</v>
      </c>
      <c r="E31" s="23">
        <f t="shared" si="0"/>
        <v>19.4449023280777</v>
      </c>
      <c r="F31" s="28">
        <v>989.162</v>
      </c>
      <c r="G31" s="4">
        <v>170.83500000001652</v>
      </c>
      <c r="H31" s="23">
        <f t="shared" si="1"/>
        <v>17.27067962578592</v>
      </c>
    </row>
    <row r="32" spans="2:8" ht="13">
      <c r="B32" s="14" t="s">
        <v>24</v>
      </c>
      <c r="C32" s="53">
        <v>75862</v>
      </c>
      <c r="D32" s="57">
        <v>12005.892000004324</v>
      </c>
      <c r="E32" s="23">
        <f t="shared" si="0"/>
        <v>15.825962932699275</v>
      </c>
      <c r="F32" s="28">
        <v>2372.256</v>
      </c>
      <c r="G32" s="4">
        <v>379.38799999992483</v>
      </c>
      <c r="H32" s="23">
        <f t="shared" si="1"/>
        <v>15.992709049947596</v>
      </c>
    </row>
    <row r="33" spans="2:8" ht="13">
      <c r="B33" s="14" t="s">
        <v>25</v>
      </c>
      <c r="C33" s="53">
        <v>195707</v>
      </c>
      <c r="D33" s="57">
        <v>32383.87100000886</v>
      </c>
      <c r="E33" s="23">
        <f t="shared" si="0"/>
        <v>16.54711941831864</v>
      </c>
      <c r="F33" s="28">
        <v>2561.8</v>
      </c>
      <c r="G33" s="4">
        <v>360.4799999999668</v>
      </c>
      <c r="H33" s="23">
        <f t="shared" si="1"/>
        <v>14.07135607775653</v>
      </c>
    </row>
    <row r="34" spans="2:8" ht="13">
      <c r="B34" s="15" t="s">
        <v>26</v>
      </c>
      <c r="C34" s="54">
        <v>425595</v>
      </c>
      <c r="D34" s="58">
        <v>74305.59599998775</v>
      </c>
      <c r="E34" s="24">
        <f t="shared" si="0"/>
        <v>17.45922672963445</v>
      </c>
      <c r="F34" s="29">
        <v>4959</v>
      </c>
      <c r="G34" s="5">
        <v>686.6399999998655</v>
      </c>
      <c r="H34" s="24">
        <f t="shared" si="1"/>
        <v>13.846339987898073</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D21915-C348-47FE-9CB8-3627B1D43866}">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66015625" style="2" customWidth="1"/>
    <col min="3" max="3" width="15.33203125" style="2" customWidth="1"/>
    <col min="4" max="4" width="21.83203125" style="2" customWidth="1"/>
    <col min="5" max="5" width="23" style="2" customWidth="1"/>
    <col min="6" max="6" width="15.66015625" style="2" customWidth="1"/>
    <col min="7" max="7" width="22.33203125" style="2" customWidth="1"/>
    <col min="8" max="8" width="23.83203125" style="2" customWidth="1"/>
    <col min="9" max="14" width="9.33203125" style="2" customWidth="1"/>
    <col min="15" max="16384" width="9.33203125" style="2" customWidth="1"/>
  </cols>
  <sheetData>
    <row r="2" ht="15.5">
      <c r="B2" s="1" t="s">
        <v>58</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3">
      <c r="B6" s="197"/>
      <c r="C6" s="31" t="s">
        <v>33</v>
      </c>
      <c r="D6" s="32" t="s">
        <v>33</v>
      </c>
      <c r="E6" s="33" t="s">
        <v>29</v>
      </c>
      <c r="F6" s="31" t="s">
        <v>28</v>
      </c>
      <c r="G6" s="34" t="s">
        <v>28</v>
      </c>
      <c r="H6" s="33" t="s">
        <v>29</v>
      </c>
    </row>
    <row r="7" spans="2:8" ht="13">
      <c r="B7" s="25" t="s">
        <v>0</v>
      </c>
      <c r="C7" s="51">
        <f>SUM(C8:C34)</f>
        <v>11227174</v>
      </c>
      <c r="D7" s="55">
        <f>SUM(D8:D34)</f>
        <v>1870890.6949998362</v>
      </c>
      <c r="E7" s="21">
        <f aca="true" t="shared" si="0" ref="E7:E34">+D7/C7*100</f>
        <v>16.66395029595013</v>
      </c>
      <c r="F7" s="26">
        <f>SUM(F8:F34)</f>
        <v>200900.361</v>
      </c>
      <c r="G7" s="20">
        <f>SUM(G8:G34)</f>
        <v>29057.64700000291</v>
      </c>
      <c r="H7" s="21">
        <f aca="true" t="shared" si="1" ref="H7:H34">+G7/F7*100</f>
        <v>14.463710694876704</v>
      </c>
    </row>
    <row r="8" spans="2:8" ht="13">
      <c r="B8" s="13" t="s">
        <v>1</v>
      </c>
      <c r="C8" s="52">
        <v>384033</v>
      </c>
      <c r="D8" s="56">
        <v>72332.74499998782</v>
      </c>
      <c r="E8" s="22">
        <f t="shared" si="0"/>
        <v>18.835033708037543</v>
      </c>
      <c r="F8" s="27">
        <v>4675.3</v>
      </c>
      <c r="G8" s="3">
        <v>759.4109999998828</v>
      </c>
      <c r="H8" s="22">
        <f t="shared" si="1"/>
        <v>16.24304322717008</v>
      </c>
    </row>
    <row r="9" spans="2:8" ht="13">
      <c r="B9" s="14" t="s">
        <v>2</v>
      </c>
      <c r="C9" s="53">
        <v>41979</v>
      </c>
      <c r="D9" s="57">
        <v>9229.575000003711</v>
      </c>
      <c r="E9" s="23">
        <f t="shared" si="0"/>
        <v>21.98617165726604</v>
      </c>
      <c r="F9" s="28">
        <v>3463.347</v>
      </c>
      <c r="G9" s="4">
        <v>750.8959999997968</v>
      </c>
      <c r="H9" s="23">
        <f t="shared" si="1"/>
        <v>21.681223394589015</v>
      </c>
    </row>
    <row r="10" spans="2:8" ht="13">
      <c r="B10" s="14" t="s">
        <v>3</v>
      </c>
      <c r="C10" s="53">
        <v>159603</v>
      </c>
      <c r="D10" s="57">
        <v>26458.771000007717</v>
      </c>
      <c r="E10" s="23">
        <f t="shared" si="0"/>
        <v>16.577865704283575</v>
      </c>
      <c r="F10" s="28">
        <v>5264.301</v>
      </c>
      <c r="G10" s="4">
        <v>844.8719999997907</v>
      </c>
      <c r="H10" s="23">
        <f t="shared" si="1"/>
        <v>16.049082299811328</v>
      </c>
    </row>
    <row r="11" spans="2:8" ht="13">
      <c r="B11" s="14" t="s">
        <v>4</v>
      </c>
      <c r="C11" s="53">
        <v>245680</v>
      </c>
      <c r="D11" s="57">
        <v>47390.49599997387</v>
      </c>
      <c r="E11" s="23">
        <f t="shared" si="0"/>
        <v>19.289521328546837</v>
      </c>
      <c r="F11" s="28">
        <v>2876</v>
      </c>
      <c r="G11" s="4">
        <v>432.74699999993175</v>
      </c>
      <c r="H11" s="23">
        <f t="shared" si="1"/>
        <v>15.046835883168697</v>
      </c>
    </row>
    <row r="12" spans="2:8" ht="13">
      <c r="B12" s="14" t="s">
        <v>27</v>
      </c>
      <c r="C12" s="53">
        <v>2822443</v>
      </c>
      <c r="D12" s="57">
        <v>530079.6500000278</v>
      </c>
      <c r="E12" s="23">
        <f t="shared" si="0"/>
        <v>18.780880605915794</v>
      </c>
      <c r="F12" s="28">
        <v>43661</v>
      </c>
      <c r="G12" s="4">
        <v>6904.650000002412</v>
      </c>
      <c r="H12" s="23">
        <f t="shared" si="1"/>
        <v>15.814227800559793</v>
      </c>
    </row>
    <row r="13" spans="2:8" ht="13">
      <c r="B13" s="14" t="s">
        <v>5</v>
      </c>
      <c r="C13" s="53">
        <v>18746</v>
      </c>
      <c r="D13" s="57">
        <v>3608.1080000009365</v>
      </c>
      <c r="E13" s="23">
        <f t="shared" si="0"/>
        <v>19.24734876774211</v>
      </c>
      <c r="F13" s="28">
        <v>629.63</v>
      </c>
      <c r="G13" s="4">
        <v>101.10600000000628</v>
      </c>
      <c r="H13" s="23">
        <f t="shared" si="1"/>
        <v>16.05800231882316</v>
      </c>
    </row>
    <row r="14" spans="2:8" ht="13">
      <c r="B14" s="14" t="s">
        <v>6</v>
      </c>
      <c r="C14" s="53">
        <v>249817</v>
      </c>
      <c r="D14" s="57">
        <v>103967.78299999185</v>
      </c>
      <c r="E14" s="23">
        <f t="shared" si="0"/>
        <v>41.617577266555855</v>
      </c>
      <c r="F14" s="28">
        <v>2130.131</v>
      </c>
      <c r="G14" s="4">
        <v>551.0149999999168</v>
      </c>
      <c r="H14" s="23">
        <f t="shared" si="1"/>
        <v>25.867657904603842</v>
      </c>
    </row>
    <row r="15" spans="2:8" ht="13">
      <c r="B15" s="14" t="s">
        <v>7</v>
      </c>
      <c r="C15" s="53">
        <v>152197</v>
      </c>
      <c r="D15" s="57">
        <v>16933.494000005023</v>
      </c>
      <c r="E15" s="23">
        <f t="shared" si="0"/>
        <v>11.126036649871562</v>
      </c>
      <c r="F15" s="28">
        <v>4469.514</v>
      </c>
      <c r="G15" s="4">
        <v>441.55099999993655</v>
      </c>
      <c r="H15" s="23">
        <f t="shared" si="1"/>
        <v>9.879172545380472</v>
      </c>
    </row>
    <row r="16" spans="2:8" ht="13">
      <c r="B16" s="14" t="s">
        <v>8</v>
      </c>
      <c r="C16" s="53">
        <v>1011268</v>
      </c>
      <c r="D16" s="57">
        <v>134191.91599997622</v>
      </c>
      <c r="E16" s="23">
        <f t="shared" si="0"/>
        <v>13.269668970043174</v>
      </c>
      <c r="F16" s="28">
        <v>18885.4</v>
      </c>
      <c r="G16" s="4">
        <v>2532.943000000305</v>
      </c>
      <c r="H16" s="23">
        <f t="shared" si="1"/>
        <v>13.412175543013676</v>
      </c>
    </row>
    <row r="17" spans="2:8" ht="13">
      <c r="B17" s="14" t="s">
        <v>9</v>
      </c>
      <c r="C17" s="53">
        <v>1996790</v>
      </c>
      <c r="D17" s="57">
        <v>267838.73099994066</v>
      </c>
      <c r="E17" s="23">
        <f t="shared" si="0"/>
        <v>13.41346516158137</v>
      </c>
      <c r="F17" s="28">
        <v>27567</v>
      </c>
      <c r="G17" s="4">
        <v>3312.425000000552</v>
      </c>
      <c r="H17" s="23">
        <f t="shared" si="1"/>
        <v>12.015906700041905</v>
      </c>
    </row>
    <row r="18" spans="2:8" ht="13">
      <c r="B18" s="14" t="s">
        <v>10</v>
      </c>
      <c r="C18" s="53">
        <v>39338</v>
      </c>
      <c r="D18" s="57">
        <v>3798.0160000012165</v>
      </c>
      <c r="E18" s="23">
        <f t="shared" si="0"/>
        <v>9.654827393363203</v>
      </c>
      <c r="F18" s="28">
        <v>1565.518</v>
      </c>
      <c r="G18" s="4">
        <v>151.63000000001261</v>
      </c>
      <c r="H18" s="23">
        <f t="shared" si="1"/>
        <v>9.68561204662052</v>
      </c>
    </row>
    <row r="19" spans="2:8" ht="13">
      <c r="B19" s="14" t="s">
        <v>11</v>
      </c>
      <c r="C19" s="53">
        <v>1522754</v>
      </c>
      <c r="D19" s="57">
        <v>200388.3469999439</v>
      </c>
      <c r="E19" s="23">
        <f t="shared" si="0"/>
        <v>13.159600762824716</v>
      </c>
      <c r="F19" s="28">
        <v>24848.7</v>
      </c>
      <c r="G19" s="4">
        <v>3105.0580000010095</v>
      </c>
      <c r="H19" s="23">
        <f t="shared" si="1"/>
        <v>12.495856926120922</v>
      </c>
    </row>
    <row r="20" spans="2:8" ht="13">
      <c r="B20" s="14" t="s">
        <v>12</v>
      </c>
      <c r="C20" s="53">
        <v>16646</v>
      </c>
      <c r="D20" s="57">
        <v>4450.563000000764</v>
      </c>
      <c r="E20" s="23">
        <f t="shared" si="0"/>
        <v>26.736531298815112</v>
      </c>
      <c r="F20" s="28">
        <v>386.317</v>
      </c>
      <c r="G20" s="4">
        <v>67.54499999999969</v>
      </c>
      <c r="H20" s="23">
        <f t="shared" si="1"/>
        <v>17.48434575749959</v>
      </c>
    </row>
    <row r="21" spans="2:8" ht="13">
      <c r="B21" s="14" t="s">
        <v>13</v>
      </c>
      <c r="C21" s="53">
        <v>22167</v>
      </c>
      <c r="D21" s="57">
        <v>4091.3200000009747</v>
      </c>
      <c r="E21" s="23">
        <f t="shared" si="0"/>
        <v>18.456805160829045</v>
      </c>
      <c r="F21" s="28">
        <v>886.298</v>
      </c>
      <c r="G21" s="4">
        <v>150.78800000000894</v>
      </c>
      <c r="H21" s="23">
        <f t="shared" si="1"/>
        <v>17.01323933936542</v>
      </c>
    </row>
    <row r="22" spans="2:8" ht="13">
      <c r="B22" s="14" t="s">
        <v>14</v>
      </c>
      <c r="C22" s="53">
        <v>34997</v>
      </c>
      <c r="D22" s="57">
        <v>7194.312000002238</v>
      </c>
      <c r="E22" s="23">
        <f t="shared" si="0"/>
        <v>20.55693916622064</v>
      </c>
      <c r="F22" s="28">
        <v>1371.764</v>
      </c>
      <c r="G22" s="4">
        <v>232.63800000001663</v>
      </c>
      <c r="H22" s="23">
        <f t="shared" si="1"/>
        <v>16.959039601565333</v>
      </c>
    </row>
    <row r="23" spans="2:8" ht="13">
      <c r="B23" s="14" t="s">
        <v>15</v>
      </c>
      <c r="C23" s="53">
        <v>51386</v>
      </c>
      <c r="D23" s="57">
        <v>16724.691000003226</v>
      </c>
      <c r="E23" s="23">
        <f t="shared" si="0"/>
        <v>32.54717432764416</v>
      </c>
      <c r="F23" s="28">
        <v>417.52</v>
      </c>
      <c r="G23" s="4">
        <v>109.50900000000367</v>
      </c>
      <c r="H23" s="23">
        <f t="shared" si="1"/>
        <v>26.228444146389073</v>
      </c>
    </row>
    <row r="24" spans="2:8" ht="13">
      <c r="B24" s="14" t="s">
        <v>16</v>
      </c>
      <c r="C24" s="53">
        <v>98620</v>
      </c>
      <c r="D24" s="57">
        <v>18738.408000006297</v>
      </c>
      <c r="E24" s="23">
        <f t="shared" si="0"/>
        <v>19.000616507814133</v>
      </c>
      <c r="F24" s="28">
        <v>4473.255</v>
      </c>
      <c r="G24" s="4">
        <v>705.5779999998256</v>
      </c>
      <c r="H24" s="23">
        <f t="shared" si="1"/>
        <v>15.773256834225313</v>
      </c>
    </row>
    <row r="25" spans="2:8" ht="13">
      <c r="B25" s="14" t="s">
        <v>17</v>
      </c>
      <c r="C25" s="53">
        <v>9356</v>
      </c>
      <c r="D25" s="57">
        <v>2315.308999999812</v>
      </c>
      <c r="E25" s="23">
        <f t="shared" si="0"/>
        <v>24.74678281316601</v>
      </c>
      <c r="F25" s="28">
        <v>208.437</v>
      </c>
      <c r="G25" s="4">
        <v>41.71999999999982</v>
      </c>
      <c r="H25" s="23">
        <f t="shared" si="1"/>
        <v>20.015640217427723</v>
      </c>
    </row>
    <row r="26" spans="2:8" ht="13">
      <c r="B26" s="14" t="s">
        <v>18</v>
      </c>
      <c r="C26" s="53">
        <v>634824</v>
      </c>
      <c r="D26" s="57">
        <v>130097.59699999292</v>
      </c>
      <c r="E26" s="23">
        <f t="shared" si="0"/>
        <v>20.493490636773803</v>
      </c>
      <c r="F26" s="28">
        <v>8943</v>
      </c>
      <c r="G26" s="4">
        <v>1507.3449999997476</v>
      </c>
      <c r="H26" s="23">
        <f t="shared" si="1"/>
        <v>16.85502627753268</v>
      </c>
    </row>
    <row r="27" spans="2:8" ht="13">
      <c r="B27" s="14" t="s">
        <v>19</v>
      </c>
      <c r="C27" s="53">
        <v>318953</v>
      </c>
      <c r="D27" s="57">
        <v>47322.77199997853</v>
      </c>
      <c r="E27" s="23">
        <f t="shared" si="0"/>
        <v>14.836910767410414</v>
      </c>
      <c r="F27" s="28">
        <v>4341.33</v>
      </c>
      <c r="G27" s="4">
        <v>541.3259999998886</v>
      </c>
      <c r="H27" s="23">
        <f t="shared" si="1"/>
        <v>12.469128124327996</v>
      </c>
    </row>
    <row r="28" spans="2:8" ht="13">
      <c r="B28" s="14" t="s">
        <v>20</v>
      </c>
      <c r="C28" s="53">
        <v>374955</v>
      </c>
      <c r="D28" s="57">
        <v>60663.865999974245</v>
      </c>
      <c r="E28" s="23">
        <f t="shared" si="0"/>
        <v>16.178972410015668</v>
      </c>
      <c r="F28" s="28">
        <v>16099.7</v>
      </c>
      <c r="G28" s="4">
        <v>2399.3710000005267</v>
      </c>
      <c r="H28" s="23">
        <f t="shared" si="1"/>
        <v>14.903203165279644</v>
      </c>
    </row>
    <row r="29" spans="2:8" ht="13">
      <c r="B29" s="14" t="s">
        <v>21</v>
      </c>
      <c r="C29" s="53">
        <v>161993</v>
      </c>
      <c r="D29" s="57">
        <v>18723.9520000059</v>
      </c>
      <c r="E29" s="23">
        <f t="shared" si="0"/>
        <v>11.55849450285253</v>
      </c>
      <c r="F29" s="28">
        <v>4649.859</v>
      </c>
      <c r="G29" s="4">
        <v>561.2699999998979</v>
      </c>
      <c r="H29" s="23">
        <f t="shared" si="1"/>
        <v>12.070688595071331</v>
      </c>
    </row>
    <row r="30" spans="2:8" ht="13">
      <c r="B30" s="14" t="s">
        <v>22</v>
      </c>
      <c r="C30" s="53">
        <v>149952</v>
      </c>
      <c r="D30" s="57">
        <v>23241.045000006878</v>
      </c>
      <c r="E30" s="23">
        <f t="shared" si="0"/>
        <v>15.49898967670113</v>
      </c>
      <c r="F30" s="28">
        <v>8429.6</v>
      </c>
      <c r="G30" s="4">
        <v>1290.4439999996682</v>
      </c>
      <c r="H30" s="23">
        <f t="shared" si="1"/>
        <v>15.308484388341892</v>
      </c>
    </row>
    <row r="31" spans="2:8" ht="13">
      <c r="B31" s="14" t="s">
        <v>23</v>
      </c>
      <c r="C31" s="53">
        <v>35030</v>
      </c>
      <c r="D31" s="57">
        <v>6701.419000002559</v>
      </c>
      <c r="E31" s="23">
        <f t="shared" si="0"/>
        <v>19.130513845282785</v>
      </c>
      <c r="F31" s="28">
        <v>961.191</v>
      </c>
      <c r="G31" s="4">
        <v>164.58700000001457</v>
      </c>
      <c r="H31" s="23">
        <f t="shared" si="1"/>
        <v>17.12323565243688</v>
      </c>
    </row>
    <row r="32" spans="2:8" ht="13">
      <c r="B32" s="14" t="s">
        <v>24</v>
      </c>
      <c r="C32" s="53">
        <v>73236</v>
      </c>
      <c r="D32" s="57">
        <v>11339.730000004245</v>
      </c>
      <c r="E32" s="23">
        <f t="shared" si="0"/>
        <v>15.483819433071503</v>
      </c>
      <c r="F32" s="28">
        <v>2321.049</v>
      </c>
      <c r="G32" s="4">
        <v>356.55499999992577</v>
      </c>
      <c r="H32" s="23">
        <f t="shared" si="1"/>
        <v>15.361804080824049</v>
      </c>
    </row>
    <row r="33" spans="2:8" ht="13">
      <c r="B33" s="14" t="s">
        <v>25</v>
      </c>
      <c r="C33" s="53">
        <v>187394</v>
      </c>
      <c r="D33" s="57">
        <v>29581.01000000836</v>
      </c>
      <c r="E33" s="23">
        <f t="shared" si="0"/>
        <v>15.785462714925963</v>
      </c>
      <c r="F33" s="28">
        <v>2535.2</v>
      </c>
      <c r="G33" s="4">
        <v>348.1109999999681</v>
      </c>
      <c r="H33" s="23">
        <f t="shared" si="1"/>
        <v>13.731106027136642</v>
      </c>
    </row>
    <row r="34" spans="2:8" ht="13">
      <c r="B34" s="15" t="s">
        <v>26</v>
      </c>
      <c r="C34" s="54">
        <v>413017</v>
      </c>
      <c r="D34" s="58">
        <v>73487.06899998855</v>
      </c>
      <c r="E34" s="24">
        <f t="shared" si="0"/>
        <v>17.792746787659723</v>
      </c>
      <c r="F34" s="29">
        <v>4840</v>
      </c>
      <c r="G34" s="5">
        <v>692.555999999865</v>
      </c>
      <c r="H34" s="24">
        <f t="shared" si="1"/>
        <v>14.309008264460022</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A3C17-6E94-4793-87BA-629361D64257}">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33203125" style="2" customWidth="1"/>
    <col min="3" max="3" width="14.83203125" style="2" customWidth="1"/>
    <col min="4" max="4" width="22.33203125" style="2" customWidth="1"/>
    <col min="5" max="5" width="23" style="2" customWidth="1"/>
    <col min="6" max="6" width="16.16015625" style="2" customWidth="1"/>
    <col min="7" max="7" width="23" style="2" customWidth="1"/>
    <col min="8" max="8" width="22.33203125" style="2" customWidth="1"/>
    <col min="9" max="16384" width="9.33203125" style="2" customWidth="1"/>
  </cols>
  <sheetData>
    <row r="2" ht="15.5">
      <c r="B2" s="1" t="s">
        <v>57</v>
      </c>
    </row>
    <row r="4" spans="2:8" ht="13" customHeight="1">
      <c r="B4" s="195"/>
      <c r="C4" s="198" t="s">
        <v>34</v>
      </c>
      <c r="D4" s="199"/>
      <c r="E4" s="200"/>
      <c r="F4" s="198" t="s">
        <v>31</v>
      </c>
      <c r="G4" s="199"/>
      <c r="H4" s="200"/>
    </row>
    <row r="5" spans="2:8" ht="39" customHeight="1">
      <c r="B5" s="196"/>
      <c r="C5" s="30" t="s">
        <v>32</v>
      </c>
      <c r="D5" s="201" t="s">
        <v>38</v>
      </c>
      <c r="E5" s="202"/>
      <c r="F5" s="30" t="s">
        <v>32</v>
      </c>
      <c r="G5" s="201" t="s">
        <v>66</v>
      </c>
      <c r="H5" s="202"/>
    </row>
    <row r="6" spans="2:8" ht="13">
      <c r="B6" s="197"/>
      <c r="C6" s="31" t="s">
        <v>33</v>
      </c>
      <c r="D6" s="32" t="s">
        <v>33</v>
      </c>
      <c r="E6" s="33" t="s">
        <v>29</v>
      </c>
      <c r="F6" s="31" t="s">
        <v>28</v>
      </c>
      <c r="G6" s="34" t="s">
        <v>28</v>
      </c>
      <c r="H6" s="33" t="s">
        <v>29</v>
      </c>
    </row>
    <row r="7" spans="2:8" ht="13">
      <c r="B7" s="25" t="s">
        <v>0</v>
      </c>
      <c r="C7" s="51">
        <f>SUM(C8:C34)</f>
        <v>10939247</v>
      </c>
      <c r="D7" s="55">
        <f>SUM(D8:D34)</f>
        <v>1867062.9919998113</v>
      </c>
      <c r="E7" s="21">
        <f aca="true" t="shared" si="0" ref="E7:E34">+D7/C7*100</f>
        <v>17.067564083705317</v>
      </c>
      <c r="F7" s="26">
        <f>SUM(F8:F34)</f>
        <v>198318.81000000003</v>
      </c>
      <c r="G7" s="20">
        <f>SUM(G8:G34)</f>
        <v>29101.72700000221</v>
      </c>
      <c r="H7" s="21">
        <f aca="true" t="shared" si="1" ref="H7:H34">+G7/F7*100</f>
        <v>14.67421421094762</v>
      </c>
    </row>
    <row r="8" spans="2:8" ht="13">
      <c r="B8" s="13" t="s">
        <v>1</v>
      </c>
      <c r="C8" s="52">
        <v>373301</v>
      </c>
      <c r="D8" s="56">
        <v>71603.1849999869</v>
      </c>
      <c r="E8" s="22">
        <f t="shared" si="0"/>
        <v>19.18108577260358</v>
      </c>
      <c r="F8" s="27">
        <v>4617.4</v>
      </c>
      <c r="G8" s="3">
        <v>766.2749999998811</v>
      </c>
      <c r="H8" s="22">
        <f t="shared" si="1"/>
        <v>16.595378351450623</v>
      </c>
    </row>
    <row r="9" spans="2:8" ht="13">
      <c r="B9" s="14" t="s">
        <v>2</v>
      </c>
      <c r="C9" s="53">
        <v>39554</v>
      </c>
      <c r="D9" s="57">
        <v>8785.08000000337</v>
      </c>
      <c r="E9" s="23">
        <f t="shared" si="0"/>
        <v>22.21034535066838</v>
      </c>
      <c r="F9" s="28">
        <v>3446.208</v>
      </c>
      <c r="G9" s="4">
        <v>780.2659999997859</v>
      </c>
      <c r="H9" s="23">
        <f t="shared" si="1"/>
        <v>22.64129152969832</v>
      </c>
    </row>
    <row r="10" spans="2:8" ht="13">
      <c r="B10" s="14" t="s">
        <v>3</v>
      </c>
      <c r="C10" s="53">
        <v>152688</v>
      </c>
      <c r="D10" s="57">
        <v>26155.989000007587</v>
      </c>
      <c r="E10" s="23">
        <f t="shared" si="0"/>
        <v>17.13035012575159</v>
      </c>
      <c r="F10" s="28">
        <v>5181.913</v>
      </c>
      <c r="G10" s="4">
        <v>855.3349999997863</v>
      </c>
      <c r="H10" s="23">
        <f t="shared" si="1"/>
        <v>16.506162878454084</v>
      </c>
    </row>
    <row r="11" spans="2:8" ht="13">
      <c r="B11" s="14" t="s">
        <v>4</v>
      </c>
      <c r="C11" s="53">
        <v>236921</v>
      </c>
      <c r="D11" s="57">
        <v>46887.70399997386</v>
      </c>
      <c r="E11" s="23">
        <f t="shared" si="0"/>
        <v>19.790438162920914</v>
      </c>
      <c r="F11" s="28">
        <v>2829</v>
      </c>
      <c r="G11" s="4">
        <v>429.54499999993214</v>
      </c>
      <c r="H11" s="23">
        <f t="shared" si="1"/>
        <v>15.183633792857268</v>
      </c>
    </row>
    <row r="12" spans="2:8" ht="13">
      <c r="B12" s="14" t="s">
        <v>27</v>
      </c>
      <c r="C12" s="53">
        <v>2722018</v>
      </c>
      <c r="D12" s="57">
        <v>531822.73300001</v>
      </c>
      <c r="E12" s="23">
        <f t="shared" si="0"/>
        <v>19.53781102843589</v>
      </c>
      <c r="F12" s="28">
        <v>43122</v>
      </c>
      <c r="G12" s="4">
        <v>7117.692000002372</v>
      </c>
      <c r="H12" s="23">
        <f t="shared" si="1"/>
        <v>16.505941282877355</v>
      </c>
    </row>
    <row r="13" spans="2:8" ht="13">
      <c r="B13" s="14" t="s">
        <v>5</v>
      </c>
      <c r="C13" s="53">
        <v>17891</v>
      </c>
      <c r="D13" s="57">
        <v>3456.106000000857</v>
      </c>
      <c r="E13" s="23">
        <f t="shared" si="0"/>
        <v>19.317567492039892</v>
      </c>
      <c r="F13" s="28">
        <v>617.75</v>
      </c>
      <c r="G13" s="4">
        <v>96.34300000000523</v>
      </c>
      <c r="H13" s="23">
        <f t="shared" si="1"/>
        <v>15.595791177661713</v>
      </c>
    </row>
    <row r="14" spans="2:8" ht="13">
      <c r="B14" s="14" t="s">
        <v>6</v>
      </c>
      <c r="C14" s="53">
        <v>244740</v>
      </c>
      <c r="D14" s="57">
        <v>100214.49299999156</v>
      </c>
      <c r="E14" s="23">
        <f t="shared" si="0"/>
        <v>40.94732900220298</v>
      </c>
      <c r="F14" s="28">
        <v>2053.487</v>
      </c>
      <c r="G14" s="4">
        <v>530.0469999999198</v>
      </c>
      <c r="H14" s="23">
        <f t="shared" si="1"/>
        <v>25.812045559573534</v>
      </c>
    </row>
    <row r="15" spans="2:8" ht="13">
      <c r="B15" s="14" t="s">
        <v>7</v>
      </c>
      <c r="C15" s="53">
        <v>155836</v>
      </c>
      <c r="D15" s="57">
        <v>17117.61000000556</v>
      </c>
      <c r="E15" s="23">
        <f t="shared" si="0"/>
        <v>10.984374598940912</v>
      </c>
      <c r="F15" s="28">
        <v>4322.573</v>
      </c>
      <c r="G15" s="4">
        <v>423.4099999999437</v>
      </c>
      <c r="H15" s="23">
        <f t="shared" si="1"/>
        <v>9.795323294712285</v>
      </c>
    </row>
    <row r="16" spans="2:8" ht="13">
      <c r="B16" s="14" t="s">
        <v>8</v>
      </c>
      <c r="C16" s="53">
        <v>978971</v>
      </c>
      <c r="D16" s="57">
        <v>126270.65299999234</v>
      </c>
      <c r="E16" s="23">
        <f t="shared" si="0"/>
        <v>12.898303729118874</v>
      </c>
      <c r="F16" s="28">
        <v>18490.8</v>
      </c>
      <c r="G16" s="4">
        <v>2316.5289999999823</v>
      </c>
      <c r="H16" s="23">
        <f t="shared" si="1"/>
        <v>12.528008523157366</v>
      </c>
    </row>
    <row r="17" spans="2:8" ht="13">
      <c r="B17" s="14" t="s">
        <v>9</v>
      </c>
      <c r="C17" s="53">
        <v>1967465</v>
      </c>
      <c r="D17" s="57">
        <v>271211.4589999386</v>
      </c>
      <c r="E17" s="23">
        <f t="shared" si="0"/>
        <v>13.784817468160227</v>
      </c>
      <c r="F17" s="28">
        <v>27391</v>
      </c>
      <c r="G17" s="4">
        <v>3328.680000000511</v>
      </c>
      <c r="H17" s="23">
        <f t="shared" si="1"/>
        <v>12.152458836846085</v>
      </c>
    </row>
    <row r="18" spans="2:8" ht="13">
      <c r="B18" s="14" t="s">
        <v>10</v>
      </c>
      <c r="C18" s="53">
        <v>37597</v>
      </c>
      <c r="D18" s="57">
        <v>3939.597000001243</v>
      </c>
      <c r="E18" s="23">
        <f t="shared" si="0"/>
        <v>10.478487645294155</v>
      </c>
      <c r="F18" s="28">
        <v>1561.739</v>
      </c>
      <c r="G18" s="4">
        <v>166.7270000000134</v>
      </c>
      <c r="H18" s="23">
        <f t="shared" si="1"/>
        <v>10.675727506325536</v>
      </c>
    </row>
    <row r="19" spans="2:8" ht="13">
      <c r="B19" s="14" t="s">
        <v>11</v>
      </c>
      <c r="C19" s="53">
        <v>1488048</v>
      </c>
      <c r="D19" s="57">
        <v>198521.50099994577</v>
      </c>
      <c r="E19" s="23">
        <f t="shared" si="0"/>
        <v>13.34106836607057</v>
      </c>
      <c r="F19" s="28">
        <v>24516.2</v>
      </c>
      <c r="G19" s="4">
        <v>3134.5340000010274</v>
      </c>
      <c r="H19" s="23">
        <f t="shared" si="1"/>
        <v>12.78556219969256</v>
      </c>
    </row>
    <row r="20" spans="2:8" ht="13">
      <c r="B20" s="14" t="s">
        <v>12</v>
      </c>
      <c r="C20" s="53">
        <v>15715</v>
      </c>
      <c r="D20" s="57">
        <v>4114.77400000052</v>
      </c>
      <c r="E20" s="23">
        <f t="shared" si="0"/>
        <v>26.183735284763088</v>
      </c>
      <c r="F20" s="28">
        <v>369.117</v>
      </c>
      <c r="G20" s="4">
        <v>63.47899999999938</v>
      </c>
      <c r="H20" s="23">
        <f t="shared" si="1"/>
        <v>17.197528155029264</v>
      </c>
    </row>
    <row r="21" spans="2:8" ht="13">
      <c r="B21" s="14" t="s">
        <v>13</v>
      </c>
      <c r="C21" s="53">
        <v>21613</v>
      </c>
      <c r="D21" s="57">
        <v>4191.619000001065</v>
      </c>
      <c r="E21" s="23">
        <f t="shared" si="0"/>
        <v>19.39397122102931</v>
      </c>
      <c r="F21" s="28">
        <v>889</v>
      </c>
      <c r="G21" s="4">
        <v>159.17100000000883</v>
      </c>
      <c r="H21" s="23">
        <f t="shared" si="1"/>
        <v>17.904499437571296</v>
      </c>
    </row>
    <row r="22" spans="2:8" ht="13">
      <c r="B22" s="14" t="s">
        <v>14</v>
      </c>
      <c r="C22" s="53">
        <v>33627</v>
      </c>
      <c r="D22" s="57">
        <v>6990.601000002124</v>
      </c>
      <c r="E22" s="23">
        <f t="shared" si="0"/>
        <v>20.788654949897772</v>
      </c>
      <c r="F22" s="28">
        <v>1341.331</v>
      </c>
      <c r="G22" s="4">
        <v>230.92400000001768</v>
      </c>
      <c r="H22" s="23">
        <f t="shared" si="1"/>
        <v>17.216033924513614</v>
      </c>
    </row>
    <row r="23" spans="2:8" ht="13">
      <c r="B23" s="14" t="s">
        <v>15</v>
      </c>
      <c r="C23" s="53">
        <v>49537</v>
      </c>
      <c r="D23" s="57">
        <v>15879.450000002753</v>
      </c>
      <c r="E23" s="23">
        <f t="shared" si="0"/>
        <v>32.055736116443775</v>
      </c>
      <c r="F23" s="28">
        <v>405.239</v>
      </c>
      <c r="G23" s="4">
        <v>103.8700000000038</v>
      </c>
      <c r="H23" s="23">
        <f t="shared" si="1"/>
        <v>25.631787661109566</v>
      </c>
    </row>
    <row r="24" spans="2:8" ht="13">
      <c r="B24" s="14" t="s">
        <v>16</v>
      </c>
      <c r="C24" s="53">
        <v>95031</v>
      </c>
      <c r="D24" s="57">
        <v>18522.85300000599</v>
      </c>
      <c r="E24" s="23">
        <f t="shared" si="0"/>
        <v>19.491379655066233</v>
      </c>
      <c r="F24" s="28">
        <v>4312.824</v>
      </c>
      <c r="G24" s="4">
        <v>681.0679999998293</v>
      </c>
      <c r="H24" s="23">
        <f t="shared" si="1"/>
        <v>15.791694722525875</v>
      </c>
    </row>
    <row r="25" spans="2:8" ht="13">
      <c r="B25" s="14" t="s">
        <v>17</v>
      </c>
      <c r="C25" s="53">
        <v>8889</v>
      </c>
      <c r="D25" s="57">
        <v>2639.3309999998332</v>
      </c>
      <c r="E25" s="23">
        <f t="shared" si="0"/>
        <v>29.692102598715643</v>
      </c>
      <c r="F25" s="28">
        <v>199.407</v>
      </c>
      <c r="G25" s="4">
        <v>43.65399999999956</v>
      </c>
      <c r="H25" s="23">
        <f t="shared" si="1"/>
        <v>21.891909511701975</v>
      </c>
    </row>
    <row r="26" spans="2:8" ht="13">
      <c r="B26" s="14" t="s">
        <v>18</v>
      </c>
      <c r="C26" s="53">
        <v>620835</v>
      </c>
      <c r="D26" s="57">
        <v>137748.35399997214</v>
      </c>
      <c r="E26" s="23">
        <f t="shared" si="0"/>
        <v>22.187594771553172</v>
      </c>
      <c r="F26" s="28">
        <v>8808</v>
      </c>
      <c r="G26" s="4">
        <v>1587.891999999747</v>
      </c>
      <c r="H26" s="23">
        <f t="shared" si="1"/>
        <v>18.027838328789134</v>
      </c>
    </row>
    <row r="27" spans="2:8" ht="13">
      <c r="B27" s="14" t="s">
        <v>19</v>
      </c>
      <c r="C27" s="53">
        <v>307037</v>
      </c>
      <c r="D27" s="57">
        <v>46827.8709999781</v>
      </c>
      <c r="E27" s="23">
        <f t="shared" si="0"/>
        <v>15.25154004239818</v>
      </c>
      <c r="F27" s="28">
        <v>4285.54</v>
      </c>
      <c r="G27" s="4">
        <v>551.3649999998843</v>
      </c>
      <c r="H27" s="23">
        <f t="shared" si="1"/>
        <v>12.865706538729874</v>
      </c>
    </row>
    <row r="28" spans="2:8" ht="13">
      <c r="B28" s="14" t="s">
        <v>20</v>
      </c>
      <c r="C28" s="53">
        <v>381297</v>
      </c>
      <c r="D28" s="57">
        <v>59860.87699997421</v>
      </c>
      <c r="E28" s="23">
        <f t="shared" si="0"/>
        <v>15.699278252903696</v>
      </c>
      <c r="F28" s="28">
        <v>15970</v>
      </c>
      <c r="G28" s="4">
        <v>2282.281000000226</v>
      </c>
      <c r="H28" s="23">
        <f t="shared" si="1"/>
        <v>14.291051972449756</v>
      </c>
    </row>
    <row r="29" spans="2:8" ht="13">
      <c r="B29" s="14" t="s">
        <v>21</v>
      </c>
      <c r="C29" s="53">
        <v>156517</v>
      </c>
      <c r="D29" s="57">
        <v>19081.801000005904</v>
      </c>
      <c r="E29" s="23">
        <f t="shared" si="0"/>
        <v>12.191519771019061</v>
      </c>
      <c r="F29" s="28">
        <v>4575.823</v>
      </c>
      <c r="G29" s="4">
        <v>582.2229999998959</v>
      </c>
      <c r="H29" s="23">
        <f t="shared" si="1"/>
        <v>12.723896881498606</v>
      </c>
    </row>
    <row r="30" spans="2:8" ht="13">
      <c r="B30" s="14" t="s">
        <v>22</v>
      </c>
      <c r="C30" s="53">
        <v>140797</v>
      </c>
      <c r="D30" s="57">
        <v>22091.078000006604</v>
      </c>
      <c r="E30" s="23">
        <f t="shared" si="0"/>
        <v>15.690020383961736</v>
      </c>
      <c r="F30" s="28">
        <v>8525.7</v>
      </c>
      <c r="G30" s="4">
        <v>1297.3659999996682</v>
      </c>
      <c r="H30" s="23">
        <f t="shared" si="1"/>
        <v>15.217120001872786</v>
      </c>
    </row>
    <row r="31" spans="2:8" ht="13">
      <c r="B31" s="14" t="s">
        <v>23</v>
      </c>
      <c r="C31" s="53">
        <v>33592</v>
      </c>
      <c r="D31" s="57">
        <v>6493.47300000249</v>
      </c>
      <c r="E31" s="23">
        <f t="shared" si="0"/>
        <v>19.330414979764498</v>
      </c>
      <c r="F31" s="28">
        <v>943.862</v>
      </c>
      <c r="G31" s="4">
        <v>162.05000000001394</v>
      </c>
      <c r="H31" s="23">
        <f t="shared" si="1"/>
        <v>17.16882340850823</v>
      </c>
    </row>
    <row r="32" spans="2:8" ht="13">
      <c r="B32" s="14" t="s">
        <v>24</v>
      </c>
      <c r="C32" s="53">
        <v>72145</v>
      </c>
      <c r="D32" s="57">
        <v>11369.89100000424</v>
      </c>
      <c r="E32" s="23">
        <f t="shared" si="0"/>
        <v>15.75977683831761</v>
      </c>
      <c r="F32" s="28">
        <v>2267.097</v>
      </c>
      <c r="G32" s="4">
        <v>343.2389999999299</v>
      </c>
      <c r="H32" s="23">
        <f t="shared" si="1"/>
        <v>15.140022680984972</v>
      </c>
    </row>
    <row r="33" spans="2:8" ht="13">
      <c r="B33" s="14" t="s">
        <v>25</v>
      </c>
      <c r="C33" s="53">
        <v>182599</v>
      </c>
      <c r="D33" s="57">
        <v>29534.41100000816</v>
      </c>
      <c r="E33" s="23">
        <f t="shared" si="0"/>
        <v>16.17446481087419</v>
      </c>
      <c r="F33" s="28">
        <v>2523.8</v>
      </c>
      <c r="G33" s="4">
        <v>357.178999999968</v>
      </c>
      <c r="H33" s="23">
        <f t="shared" si="1"/>
        <v>14.152428877088836</v>
      </c>
    </row>
    <row r="34" spans="2:8" ht="13">
      <c r="B34" s="15" t="s">
        <v>26</v>
      </c>
      <c r="C34" s="54">
        <v>404986</v>
      </c>
      <c r="D34" s="58">
        <v>75730.49799998969</v>
      </c>
      <c r="E34" s="24">
        <f t="shared" si="0"/>
        <v>18.69953479873124</v>
      </c>
      <c r="F34" s="29">
        <v>4752</v>
      </c>
      <c r="G34" s="5">
        <v>710.5829999998645</v>
      </c>
      <c r="H34" s="24">
        <f t="shared" si="1"/>
        <v>14.953345959593106</v>
      </c>
    </row>
    <row r="36" ht="15.75" customHeight="1">
      <c r="B36" s="18" t="s">
        <v>87</v>
      </c>
    </row>
    <row r="37" ht="13">
      <c r="B37" s="6"/>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43435-D0C5-45B9-84FC-EAA1EF2D1DCE}">
  <sheetPr>
    <pageSetUpPr fitToPage="1"/>
  </sheetPr>
  <dimension ref="B2:H37"/>
  <sheetViews>
    <sheetView showGridLines="0" zoomScale="90" zoomScaleNormal="90" workbookViewId="0" topLeftCell="A10">
      <selection activeCell="B36" sqref="B36"/>
    </sheetView>
  </sheetViews>
  <sheetFormatPr defaultColWidth="9.33203125" defaultRowHeight="11.25"/>
  <cols>
    <col min="1" max="1" width="13.33203125" style="2" customWidth="1"/>
    <col min="2" max="2" width="17.33203125" style="2" customWidth="1"/>
    <col min="3" max="3" width="16.66015625" style="2" customWidth="1"/>
    <col min="4" max="4" width="21.83203125" style="2" customWidth="1"/>
    <col min="5" max="5" width="23" style="2" customWidth="1"/>
    <col min="6" max="6" width="15.66015625" style="2" customWidth="1"/>
    <col min="7" max="7" width="22.66015625" style="2" customWidth="1"/>
    <col min="8" max="8" width="22.33203125" style="2" customWidth="1"/>
    <col min="9" max="16384" width="9.33203125" style="2" customWidth="1"/>
  </cols>
  <sheetData>
    <row r="2" ht="15.5">
      <c r="B2" s="1" t="s">
        <v>56</v>
      </c>
    </row>
    <row r="4" spans="2:8" ht="13" customHeight="1">
      <c r="B4" s="195"/>
      <c r="C4" s="198" t="s">
        <v>34</v>
      </c>
      <c r="D4" s="199"/>
      <c r="E4" s="200"/>
      <c r="F4" s="198" t="s">
        <v>31</v>
      </c>
      <c r="G4" s="199"/>
      <c r="H4" s="200"/>
    </row>
    <row r="5" spans="2:8" ht="39" customHeight="1">
      <c r="B5" s="196"/>
      <c r="C5" s="30" t="s">
        <v>32</v>
      </c>
      <c r="D5" s="201" t="s">
        <v>38</v>
      </c>
      <c r="E5" s="202"/>
      <c r="F5" s="30" t="s">
        <v>32</v>
      </c>
      <c r="G5" s="201" t="s">
        <v>81</v>
      </c>
      <c r="H5" s="202"/>
    </row>
    <row r="6" spans="2:8" ht="13">
      <c r="B6" s="197"/>
      <c r="C6" s="31" t="s">
        <v>33</v>
      </c>
      <c r="D6" s="32" t="s">
        <v>33</v>
      </c>
      <c r="E6" s="33" t="s">
        <v>29</v>
      </c>
      <c r="F6" s="31" t="s">
        <v>28</v>
      </c>
      <c r="G6" s="34" t="s">
        <v>28</v>
      </c>
      <c r="H6" s="33" t="s">
        <v>29</v>
      </c>
    </row>
    <row r="7" spans="2:8" ht="13">
      <c r="B7" s="25" t="s">
        <v>0</v>
      </c>
      <c r="C7" s="51">
        <f>SUM(C8:C34)</f>
        <v>10554880</v>
      </c>
      <c r="D7" s="100">
        <f>SUM(D8:D34)</f>
        <v>1702690.8659997294</v>
      </c>
      <c r="E7" s="101">
        <f aca="true" t="shared" si="0" ref="E7:E34">+D7/C7*100</f>
        <v>16.131788007061466</v>
      </c>
      <c r="F7" s="26">
        <f>SUM(F8:F34)</f>
        <v>196497.28800000003</v>
      </c>
      <c r="G7" s="20">
        <f>SUM(G8:G34)</f>
        <v>27939.818000002142</v>
      </c>
      <c r="H7" s="21">
        <f aca="true" t="shared" si="1" ref="H7:H34">+G7/F7*100</f>
        <v>14.218933138660997</v>
      </c>
    </row>
    <row r="8" spans="2:8" ht="13">
      <c r="B8" s="13" t="s">
        <v>1</v>
      </c>
      <c r="C8" s="52">
        <v>360582</v>
      </c>
      <c r="D8" s="132">
        <v>69456.98799998437</v>
      </c>
      <c r="E8" s="133">
        <f t="shared" si="0"/>
        <v>19.262466789796598</v>
      </c>
      <c r="F8" s="27">
        <v>4577.2</v>
      </c>
      <c r="G8" s="3">
        <v>778.7209999998759</v>
      </c>
      <c r="H8" s="22">
        <f t="shared" si="1"/>
        <v>17.013042908325524</v>
      </c>
    </row>
    <row r="9" spans="2:8" ht="13">
      <c r="B9" s="14" t="s">
        <v>2</v>
      </c>
      <c r="C9" s="53">
        <v>37316</v>
      </c>
      <c r="D9" s="136">
        <v>8052.28700000276</v>
      </c>
      <c r="E9" s="137">
        <f t="shared" si="0"/>
        <v>21.578644549262407</v>
      </c>
      <c r="F9" s="28">
        <v>3434.179</v>
      </c>
      <c r="G9" s="4">
        <v>745.494999999798</v>
      </c>
      <c r="H9" s="23">
        <f t="shared" si="1"/>
        <v>21.70809966515426</v>
      </c>
    </row>
    <row r="10" spans="2:8" ht="13">
      <c r="B10" s="14" t="s">
        <v>3</v>
      </c>
      <c r="C10" s="53">
        <v>142743</v>
      </c>
      <c r="D10" s="136">
        <v>24936.563000007463</v>
      </c>
      <c r="E10" s="137">
        <f t="shared" si="0"/>
        <v>17.469552272270768</v>
      </c>
      <c r="F10" s="28">
        <v>5108.967</v>
      </c>
      <c r="G10" s="4">
        <v>856.493999999786</v>
      </c>
      <c r="H10" s="23">
        <f t="shared" si="1"/>
        <v>16.76452402217094</v>
      </c>
    </row>
    <row r="11" spans="2:8" ht="13">
      <c r="B11" s="14" t="s">
        <v>4</v>
      </c>
      <c r="C11" s="53">
        <v>230587</v>
      </c>
      <c r="D11" s="136">
        <v>45596.52199997655</v>
      </c>
      <c r="E11" s="137">
        <f t="shared" si="0"/>
        <v>19.774107820465396</v>
      </c>
      <c r="F11" s="28">
        <v>2791</v>
      </c>
      <c r="G11" s="4">
        <v>412.73699999993846</v>
      </c>
      <c r="H11" s="23">
        <f t="shared" si="1"/>
        <v>14.78814045144889</v>
      </c>
    </row>
    <row r="12" spans="2:8" ht="13">
      <c r="B12" s="14" t="s">
        <v>27</v>
      </c>
      <c r="C12" s="53">
        <v>2635393</v>
      </c>
      <c r="D12" s="136">
        <v>493843.5509999165</v>
      </c>
      <c r="E12" s="137">
        <f t="shared" si="0"/>
        <v>18.73889590660355</v>
      </c>
      <c r="F12" s="28">
        <v>42721</v>
      </c>
      <c r="G12" s="4">
        <v>6674.562000002349</v>
      </c>
      <c r="H12" s="23">
        <f t="shared" si="1"/>
        <v>15.623608997922215</v>
      </c>
    </row>
    <row r="13" spans="2:8" ht="13">
      <c r="B13" s="14" t="s">
        <v>5</v>
      </c>
      <c r="C13" s="53">
        <v>17482</v>
      </c>
      <c r="D13" s="136">
        <v>3777.9100000009266</v>
      </c>
      <c r="E13" s="137">
        <f t="shared" si="0"/>
        <v>21.610284864437286</v>
      </c>
      <c r="F13" s="28">
        <v>609.86</v>
      </c>
      <c r="G13" s="4">
        <v>104.35700000000584</v>
      </c>
      <c r="H13" s="23">
        <f t="shared" si="1"/>
        <v>17.111632177877848</v>
      </c>
    </row>
    <row r="14" spans="2:8" ht="13">
      <c r="B14" s="14" t="s">
        <v>6</v>
      </c>
      <c r="C14" s="53">
        <v>178011</v>
      </c>
      <c r="D14" s="136">
        <v>59129.02799997865</v>
      </c>
      <c r="E14" s="137">
        <f t="shared" si="0"/>
        <v>33.216502350966316</v>
      </c>
      <c r="F14" s="28">
        <v>1984.007</v>
      </c>
      <c r="G14" s="4">
        <v>475.5449999999294</v>
      </c>
      <c r="H14" s="23">
        <f t="shared" si="1"/>
        <v>23.96891744837238</v>
      </c>
    </row>
    <row r="15" spans="2:8" ht="13">
      <c r="B15" s="14" t="s">
        <v>7</v>
      </c>
      <c r="C15" s="53">
        <v>156492</v>
      </c>
      <c r="D15" s="136">
        <v>18135.573000005566</v>
      </c>
      <c r="E15" s="137">
        <f t="shared" si="0"/>
        <v>11.588817958749052</v>
      </c>
      <c r="F15" s="28">
        <v>4453.731</v>
      </c>
      <c r="G15" s="4">
        <v>433.9309999999386</v>
      </c>
      <c r="H15" s="23">
        <f t="shared" si="1"/>
        <v>9.743089557944533</v>
      </c>
    </row>
    <row r="16" spans="2:8" ht="13">
      <c r="B16" s="14" t="s">
        <v>8</v>
      </c>
      <c r="C16" s="53">
        <v>940399</v>
      </c>
      <c r="D16" s="136">
        <v>117846.48299999193</v>
      </c>
      <c r="E16" s="137">
        <f t="shared" si="0"/>
        <v>12.531540654551094</v>
      </c>
      <c r="F16" s="28">
        <v>17987.7</v>
      </c>
      <c r="G16" s="4">
        <v>2207.9959999999896</v>
      </c>
      <c r="H16" s="23">
        <f t="shared" si="1"/>
        <v>12.275032383239601</v>
      </c>
    </row>
    <row r="17" spans="2:8" ht="13">
      <c r="B17" s="14" t="s">
        <v>9</v>
      </c>
      <c r="C17" s="53">
        <v>1927230</v>
      </c>
      <c r="D17" s="136">
        <v>249907.19699994207</v>
      </c>
      <c r="E17" s="137">
        <f t="shared" si="0"/>
        <v>12.967170342924408</v>
      </c>
      <c r="F17" s="28">
        <v>27334</v>
      </c>
      <c r="G17" s="4">
        <v>3195.470000000528</v>
      </c>
      <c r="H17" s="23">
        <f t="shared" si="1"/>
        <v>11.690458769300243</v>
      </c>
    </row>
    <row r="18" spans="2:8" ht="13">
      <c r="B18" s="14" t="s">
        <v>10</v>
      </c>
      <c r="C18" s="53">
        <v>36718</v>
      </c>
      <c r="D18" s="136">
        <v>3675.7010000011956</v>
      </c>
      <c r="E18" s="137">
        <f t="shared" si="0"/>
        <v>10.01062421700854</v>
      </c>
      <c r="F18" s="28">
        <v>1542.332</v>
      </c>
      <c r="G18" s="4">
        <v>161.15300000001275</v>
      </c>
      <c r="H18" s="23">
        <f t="shared" si="1"/>
        <v>10.448658265536393</v>
      </c>
    </row>
    <row r="19" spans="2:8" ht="13">
      <c r="B19" s="14" t="s">
        <v>11</v>
      </c>
      <c r="C19" s="53">
        <v>1462745</v>
      </c>
      <c r="D19" s="136">
        <v>184066.39699995297</v>
      </c>
      <c r="E19" s="137">
        <f t="shared" si="0"/>
        <v>12.58362852034722</v>
      </c>
      <c r="F19" s="28">
        <v>24357.3</v>
      </c>
      <c r="G19" s="4">
        <v>2969.34500000092</v>
      </c>
      <c r="H19" s="23">
        <f t="shared" si="1"/>
        <v>12.190780587343097</v>
      </c>
    </row>
    <row r="20" spans="2:8" ht="13">
      <c r="B20" s="14" t="s">
        <v>12</v>
      </c>
      <c r="C20" s="53">
        <v>15323</v>
      </c>
      <c r="D20" s="136">
        <v>3798.759000000453</v>
      </c>
      <c r="E20" s="137">
        <f t="shared" si="0"/>
        <v>24.791222345496656</v>
      </c>
      <c r="F20" s="28">
        <v>363.412</v>
      </c>
      <c r="G20" s="4">
        <v>61.08499999999944</v>
      </c>
      <c r="H20" s="23">
        <f t="shared" si="1"/>
        <v>16.80874599627955</v>
      </c>
    </row>
    <row r="21" spans="2:8" ht="13">
      <c r="B21" s="14" t="s">
        <v>13</v>
      </c>
      <c r="C21" s="53">
        <v>20803</v>
      </c>
      <c r="D21" s="136">
        <v>4052.5960000009686</v>
      </c>
      <c r="E21" s="137">
        <f t="shared" si="0"/>
        <v>19.48082488103143</v>
      </c>
      <c r="F21" s="28">
        <v>876.632</v>
      </c>
      <c r="G21" s="4">
        <v>157.21600000000822</v>
      </c>
      <c r="H21" s="23">
        <f t="shared" si="1"/>
        <v>17.934093211291426</v>
      </c>
    </row>
    <row r="22" spans="2:8" ht="13">
      <c r="B22" s="14" t="s">
        <v>14</v>
      </c>
      <c r="C22" s="53">
        <v>33081</v>
      </c>
      <c r="D22" s="136">
        <v>7861.163000002375</v>
      </c>
      <c r="E22" s="137">
        <f t="shared" si="0"/>
        <v>23.763377769723938</v>
      </c>
      <c r="F22" s="28">
        <v>1322.792</v>
      </c>
      <c r="G22" s="4">
        <v>260.3310000000126</v>
      </c>
      <c r="H22" s="23">
        <f t="shared" si="1"/>
        <v>19.680418387774694</v>
      </c>
    </row>
    <row r="23" spans="2:8" ht="13">
      <c r="B23" s="14" t="s">
        <v>15</v>
      </c>
      <c r="C23" s="53">
        <v>46255</v>
      </c>
      <c r="D23" s="136">
        <v>14883.505000002739</v>
      </c>
      <c r="E23" s="137">
        <f t="shared" si="0"/>
        <v>32.177072748897935</v>
      </c>
      <c r="F23" s="28">
        <v>395.12</v>
      </c>
      <c r="G23" s="4">
        <v>102.29800000000337</v>
      </c>
      <c r="H23" s="23">
        <f t="shared" si="1"/>
        <v>25.89036242154367</v>
      </c>
    </row>
    <row r="24" spans="2:8" ht="13">
      <c r="B24" s="14" t="s">
        <v>16</v>
      </c>
      <c r="C24" s="53">
        <v>89789</v>
      </c>
      <c r="D24" s="136">
        <v>16647.823000005177</v>
      </c>
      <c r="E24" s="137">
        <f t="shared" si="0"/>
        <v>18.541049571779592</v>
      </c>
      <c r="F24" s="28">
        <v>4218.929</v>
      </c>
      <c r="G24" s="4">
        <v>643.4019999998396</v>
      </c>
      <c r="H24" s="23">
        <f t="shared" si="1"/>
        <v>15.2503633030999</v>
      </c>
    </row>
    <row r="25" spans="2:8" ht="13">
      <c r="B25" s="14" t="s">
        <v>17</v>
      </c>
      <c r="C25" s="53">
        <v>7716</v>
      </c>
      <c r="D25" s="136">
        <v>2672.43299999982</v>
      </c>
      <c r="E25" s="137">
        <f t="shared" si="0"/>
        <v>34.63495334369907</v>
      </c>
      <c r="F25" s="28">
        <v>192.121</v>
      </c>
      <c r="G25" s="4">
        <v>46.03699999999983</v>
      </c>
      <c r="H25" s="23">
        <f t="shared" si="1"/>
        <v>23.96250279771593</v>
      </c>
    </row>
    <row r="26" spans="2:8" ht="13">
      <c r="B26" s="14" t="s">
        <v>18</v>
      </c>
      <c r="C26" s="53">
        <v>604814</v>
      </c>
      <c r="D26" s="136">
        <v>115587.54699999088</v>
      </c>
      <c r="E26" s="137">
        <f t="shared" si="0"/>
        <v>19.11125519581076</v>
      </c>
      <c r="F26" s="28">
        <v>8725</v>
      </c>
      <c r="G26" s="4">
        <v>1326.7669999997631</v>
      </c>
      <c r="H26" s="23">
        <f t="shared" si="1"/>
        <v>15.20649856733253</v>
      </c>
    </row>
    <row r="27" spans="2:8" ht="13">
      <c r="B27" s="14" t="s">
        <v>19</v>
      </c>
      <c r="C27" s="53">
        <v>297230</v>
      </c>
      <c r="D27" s="136">
        <v>44717.60399997915</v>
      </c>
      <c r="E27" s="137">
        <f t="shared" si="0"/>
        <v>15.044781482346718</v>
      </c>
      <c r="F27" s="28">
        <v>4259.9</v>
      </c>
      <c r="G27" s="4">
        <v>542.7349999998922</v>
      </c>
      <c r="H27" s="23">
        <f t="shared" si="1"/>
        <v>12.740557290074703</v>
      </c>
    </row>
    <row r="28" spans="2:8" ht="13">
      <c r="B28" s="14" t="s">
        <v>20</v>
      </c>
      <c r="C28" s="53">
        <v>359866</v>
      </c>
      <c r="D28" s="136">
        <v>56394.883999972975</v>
      </c>
      <c r="E28" s="137">
        <f t="shared" si="0"/>
        <v>15.671078679278668</v>
      </c>
      <c r="F28" s="28">
        <v>15731</v>
      </c>
      <c r="G28" s="4">
        <v>2252.381000000231</v>
      </c>
      <c r="H28" s="23">
        <f t="shared" si="1"/>
        <v>14.318104379888316</v>
      </c>
    </row>
    <row r="29" spans="2:8" ht="13">
      <c r="B29" s="14" t="s">
        <v>21</v>
      </c>
      <c r="C29" s="53">
        <v>151136</v>
      </c>
      <c r="D29" s="136">
        <v>18354.192000005645</v>
      </c>
      <c r="E29" s="137">
        <f t="shared" si="0"/>
        <v>12.144156256620292</v>
      </c>
      <c r="F29" s="28">
        <v>4512.987</v>
      </c>
      <c r="G29" s="4">
        <v>576.8289999998999</v>
      </c>
      <c r="H29" s="23">
        <f t="shared" si="1"/>
        <v>12.78153471303817</v>
      </c>
    </row>
    <row r="30" spans="2:8" ht="13">
      <c r="B30" s="14" t="s">
        <v>22</v>
      </c>
      <c r="C30" s="53">
        <v>133113</v>
      </c>
      <c r="D30" s="136">
        <v>20942.3810000064</v>
      </c>
      <c r="E30" s="137">
        <f t="shared" si="0"/>
        <v>15.732784175855402</v>
      </c>
      <c r="F30" s="28">
        <v>8634.6</v>
      </c>
      <c r="G30" s="4">
        <v>1386.106999999648</v>
      </c>
      <c r="H30" s="23">
        <f t="shared" si="1"/>
        <v>16.052938178950363</v>
      </c>
    </row>
    <row r="31" spans="2:8" ht="13">
      <c r="B31" s="14" t="s">
        <v>23</v>
      </c>
      <c r="C31" s="53">
        <v>32532</v>
      </c>
      <c r="D31" s="136">
        <v>6248.432000002454</v>
      </c>
      <c r="E31" s="137">
        <f t="shared" si="0"/>
        <v>19.207033075133573</v>
      </c>
      <c r="F31" s="28">
        <v>931.67</v>
      </c>
      <c r="G31" s="4">
        <v>159.50700000001348</v>
      </c>
      <c r="H31" s="23">
        <f t="shared" si="1"/>
        <v>17.12054697478866</v>
      </c>
    </row>
    <row r="32" spans="2:8" ht="13">
      <c r="B32" s="14" t="s">
        <v>24</v>
      </c>
      <c r="C32" s="53">
        <v>68942</v>
      </c>
      <c r="D32" s="136">
        <v>11083.044000004138</v>
      </c>
      <c r="E32" s="137">
        <f t="shared" si="0"/>
        <v>16.075895680433028</v>
      </c>
      <c r="F32" s="28">
        <v>2223.149</v>
      </c>
      <c r="G32" s="4">
        <v>338.7099999999334</v>
      </c>
      <c r="H32" s="23">
        <f t="shared" si="1"/>
        <v>15.23559599468742</v>
      </c>
    </row>
    <row r="33" spans="2:8" ht="13">
      <c r="B33" s="14" t="s">
        <v>25</v>
      </c>
      <c r="C33" s="53">
        <v>178410</v>
      </c>
      <c r="D33" s="136">
        <v>28088.52800000766</v>
      </c>
      <c r="E33" s="137">
        <f t="shared" si="0"/>
        <v>15.74380808251088</v>
      </c>
      <c r="F33" s="28">
        <v>2525.7</v>
      </c>
      <c r="G33" s="4">
        <v>347.24199999997023</v>
      </c>
      <c r="H33" s="23">
        <f t="shared" si="1"/>
        <v>13.748346992911678</v>
      </c>
    </row>
    <row r="34" spans="2:8" ht="13">
      <c r="B34" s="15" t="s">
        <v>26</v>
      </c>
      <c r="C34" s="54">
        <v>390172</v>
      </c>
      <c r="D34" s="140">
        <v>72933.77499998783</v>
      </c>
      <c r="E34" s="141">
        <f t="shared" si="0"/>
        <v>18.692723978139853</v>
      </c>
      <c r="F34" s="29">
        <v>4683</v>
      </c>
      <c r="G34" s="5">
        <v>723.3649999998593</v>
      </c>
      <c r="H34" s="24">
        <f t="shared" si="1"/>
        <v>15.446615417464429</v>
      </c>
    </row>
    <row r="35" spans="4:5" ht="11.25">
      <c r="D35" s="130"/>
      <c r="E35" s="130"/>
    </row>
    <row r="36" spans="2:5" ht="15.75" customHeight="1">
      <c r="B36" s="18" t="s">
        <v>87</v>
      </c>
      <c r="D36" s="130"/>
      <c r="E36" s="130"/>
    </row>
    <row r="37" spans="2:5" ht="13">
      <c r="B37" s="6"/>
      <c r="D37" s="130"/>
      <c r="E37" s="130"/>
    </row>
  </sheetData>
  <mergeCells count="5">
    <mergeCell ref="B4:B6"/>
    <mergeCell ref="C4:E4"/>
    <mergeCell ref="F4:H4"/>
    <mergeCell ref="D5:E5"/>
    <mergeCell ref="G5:H5"/>
  </mergeCells>
  <printOptions/>
  <pageMargins left="0.25" right="0.25" top="0.75" bottom="0.75" header="0.3" footer="0.3"/>
  <pageSetup fitToHeight="1" fitToWidth="1" horizontalDpi="600" verticalDpi="600" orientation="landscape"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MONTAIGNE Fabienne (ESTAT)</cp:lastModifiedBy>
  <cp:lastPrinted>2024-06-19T06:31:48Z</cp:lastPrinted>
  <dcterms:created xsi:type="dcterms:W3CDTF">2015-12-10T15:25:18Z</dcterms:created>
  <dcterms:modified xsi:type="dcterms:W3CDTF">2024-07-10T06:22:09Z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2024-06-19T06:14:14Z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6057b12e-1be4-454e-8309-6c72617be96d</vt:lpwstr>
  </property>
  <property fmtid="{D5CDD505-2E9C-101B-9397-08002B2CF9AE}" pid="8" name="MSIP_Label_6bd9ddd1-4d20-43f6-abfa-fc3c07406f94_ContentBits">
    <vt:lpwstr>0</vt:lpwstr>
  </property>
</Properties>
</file>