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16" yWindow="65416" windowWidth="29040" windowHeight="15840" activeTab="0"/>
  </bookViews>
  <sheets>
    <sheet name="Cover" sheetId="14" r:id="rId1"/>
    <sheet name="Figure 1" sheetId="13" r:id="rId2"/>
    <sheet name="Figure 2" sheetId="10" r:id="rId3"/>
    <sheet name="Table 1" sheetId="11" r:id="rId4"/>
    <sheet name="Figure 3" sheetId="6" r:id="rId5"/>
    <sheet name="Figure 4" sheetId="12" r:id="rId6"/>
    <sheet name="Data Fig1" sheetId="15" r:id="rId7"/>
    <sheet name="Data Fig2" sheetId="16" r:id="rId8"/>
    <sheet name="Data T1 and Fig3" sheetId="17" r:id="rId9"/>
    <sheet name="Data Fig4" sheetId="18" r:id="rId10"/>
  </sheets>
  <definedNames/>
  <calcPr calcId="191029"/>
  <extLst/>
</workbook>
</file>

<file path=xl/sharedStrings.xml><?xml version="1.0" encoding="utf-8"?>
<sst xmlns="http://schemas.openxmlformats.org/spreadsheetml/2006/main" count="1612" uniqueCount="216">
  <si>
    <t>2000</t>
  </si>
  <si>
    <t>2001</t>
  </si>
  <si>
    <t>2002</t>
  </si>
  <si>
    <t>2003</t>
  </si>
  <si>
    <t>2004</t>
  </si>
  <si>
    <t>2005</t>
  </si>
  <si>
    <t>2006</t>
  </si>
  <si>
    <t>2007</t>
  </si>
  <si>
    <t>2008</t>
  </si>
  <si>
    <t>2009</t>
  </si>
  <si>
    <t>2010</t>
  </si>
  <si>
    <t>2011</t>
  </si>
  <si>
    <t>2012</t>
  </si>
  <si>
    <t xml:space="preserve">Waste management </t>
  </si>
  <si>
    <t>Wastewater management</t>
  </si>
  <si>
    <t>Management of waters</t>
  </si>
  <si>
    <t>Agriculture, forestry and fishing</t>
  </si>
  <si>
    <t>Mining and quarrying; manufacturing</t>
  </si>
  <si>
    <t>Construction</t>
  </si>
  <si>
    <t>Services</t>
  </si>
  <si>
    <t>Waste management</t>
  </si>
  <si>
    <t>Other environmental protection</t>
  </si>
  <si>
    <t>Management of energy resources</t>
  </si>
  <si>
    <t>(thousand full-time equivalents)</t>
  </si>
  <si>
    <t>Total</t>
  </si>
  <si>
    <t>(%)</t>
  </si>
  <si>
    <t xml:space="preserve">Energy and water supply, sewerage and waste services </t>
  </si>
  <si>
    <t>Bookmark</t>
  </si>
  <si>
    <t>Mining, quarrying and manufacturing</t>
  </si>
  <si>
    <t>Energy and water supply, sewerage and waste services</t>
  </si>
  <si>
    <t>(2000 = 100)</t>
  </si>
  <si>
    <t>Environment</t>
  </si>
  <si>
    <t>Environmental economy - employment and growth</t>
  </si>
  <si>
    <t>Employment 
(thousand full-time equivalents)</t>
  </si>
  <si>
    <t>Environmental economy: employment (') (²)</t>
  </si>
  <si>
    <t>Overall economy: gross domestic product (³)</t>
  </si>
  <si>
    <t>Environmental economy: gross value added (') (³)</t>
  </si>
  <si>
    <t>Water saving</t>
  </si>
  <si>
    <t>Renewable energy and energy efficiency</t>
  </si>
  <si>
    <t>Total environmental protection and resource management activities</t>
  </si>
  <si>
    <t>Protection of ambient air and climate</t>
  </si>
  <si>
    <t>Protection of climate and ozone layer</t>
  </si>
  <si>
    <t>:</t>
  </si>
  <si>
    <t/>
  </si>
  <si>
    <t>Protection and remediation of soil, groundwater and surface water</t>
  </si>
  <si>
    <t>Noise and vibration abatement (excluding workplace protection)</t>
  </si>
  <si>
    <t>Protection of biodiversity and landscapes</t>
  </si>
  <si>
    <t>Protection against radiation; environmental research and development; other environmental protection activities</t>
  </si>
  <si>
    <t>Protection against radiation (excluding external safety)</t>
  </si>
  <si>
    <t>Environmental research and development</t>
  </si>
  <si>
    <t>Environmental research and development for the protection of atmosphere and climate</t>
  </si>
  <si>
    <t>Other environmental protection activities</t>
  </si>
  <si>
    <t>Production of energy from renewable sources</t>
  </si>
  <si>
    <t>Heat/energy saving and management</t>
  </si>
  <si>
    <t>GEO (Labels)</t>
  </si>
  <si>
    <t>CEPAREMA (Labels)</t>
  </si>
  <si>
    <t>European Union - 27 countries (from 2020)</t>
  </si>
  <si>
    <t>(²) In full-time equivalents</t>
  </si>
  <si>
    <t>(¹) Eurostat estimates</t>
  </si>
  <si>
    <t>Data</t>
  </si>
  <si>
    <t>Overall economy: employment (⁴)</t>
  </si>
  <si>
    <t>(⁴) Thousand persons</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</si>
  <si>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</si>
  <si>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</si>
  <si>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</si>
  <si>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</si>
  <si>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</si>
  <si>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</si>
  <si>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</si>
  <si>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</si>
  <si>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</si>
  <si>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</si>
  <si>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</si>
  <si>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</si>
  <si>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</si>
  <si>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</si>
  <si>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</si>
  <si>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</si>
  <si>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</si>
  <si>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</si>
  <si>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Environmental economy – statistics on employment and growth</t>
  </si>
  <si>
    <t>env_ac_egss2</t>
  </si>
  <si>
    <t>env_ac_egss1</t>
  </si>
  <si>
    <t>nama_10_a10_e</t>
  </si>
  <si>
    <t>nama_10_gdp</t>
  </si>
  <si>
    <t>Index calculation</t>
  </si>
  <si>
    <t xml:space="preserve">Dataset: </t>
  </si>
  <si>
    <t xml:space="preserve">Last updated: </t>
  </si>
  <si>
    <t>Time frequency</t>
  </si>
  <si>
    <t>Annual</t>
  </si>
  <si>
    <t>Unit of measure</t>
  </si>
  <si>
    <t>Chain linked volumes, index 2010=100</t>
  </si>
  <si>
    <t>National accounts indicator (ESA 2010)</t>
  </si>
  <si>
    <t>Gross domestic product at market prices</t>
  </si>
  <si>
    <t>TIME</t>
  </si>
  <si>
    <t>2013</t>
  </si>
  <si>
    <t>2014</t>
  </si>
  <si>
    <t>2015</t>
  </si>
  <si>
    <t>2016</t>
  </si>
  <si>
    <t>2017</t>
  </si>
  <si>
    <t>2018</t>
  </si>
  <si>
    <t>2019</t>
  </si>
  <si>
    <t>2020</t>
  </si>
  <si>
    <t>Special value</t>
  </si>
  <si>
    <t>not available</t>
  </si>
  <si>
    <t>Thousand persons</t>
  </si>
  <si>
    <t>Statistical classification of economic activities in the European Community (NACE Rev. 2)</t>
  </si>
  <si>
    <t>Total - all NACE activities</t>
  </si>
  <si>
    <t>Total employment domestic concept</t>
  </si>
  <si>
    <t>Classifications of environmental activities: environmental protection activities (CEPA) and resource management activities (CReMA)</t>
  </si>
  <si>
    <t>Type of expenditure</t>
  </si>
  <si>
    <t>Total environmental goods and services sector</t>
  </si>
  <si>
    <t>Full-time equivalent (FTE)</t>
  </si>
  <si>
    <t>Value added, gross</t>
  </si>
  <si>
    <t>Million euro, chain-linked volumes, reference year 2010 (at 2010 exchange rates)</t>
  </si>
  <si>
    <t>EXTRACTED FROM INTERNAL DATABASE</t>
  </si>
  <si>
    <t>Data Figure 1</t>
  </si>
  <si>
    <t>Management of forest resources</t>
  </si>
  <si>
    <t>Management of forest areas</t>
  </si>
  <si>
    <t>Minimisation of the intake of forest resources</t>
  </si>
  <si>
    <t>Management of wild flora and fauna</t>
  </si>
  <si>
    <t>Minimisation of the use of fossil energy as raw materials</t>
  </si>
  <si>
    <t>Management of minerals</t>
  </si>
  <si>
    <t>Research and development activities for resource management</t>
  </si>
  <si>
    <t>Research and development activities for the production of energy from renewable sources</t>
  </si>
  <si>
    <t>Other resource management activities</t>
  </si>
  <si>
    <t>Management of wild flora and fauna; research and development activities for resource management; other resource management activities</t>
  </si>
  <si>
    <t>Geopolitical entity (reporting)</t>
  </si>
  <si>
    <t>CEPAREMA (Codes)</t>
  </si>
  <si>
    <t>TOTAL</t>
  </si>
  <si>
    <t>CEPA1</t>
  </si>
  <si>
    <t>CEPA112_122</t>
  </si>
  <si>
    <t>CEPA2</t>
  </si>
  <si>
    <t>CEPA3</t>
  </si>
  <si>
    <t>CEPA4</t>
  </si>
  <si>
    <t>CEPA5</t>
  </si>
  <si>
    <t>CEPA6</t>
  </si>
  <si>
    <t>CEPA7-9</t>
  </si>
  <si>
    <t>CEPA7</t>
  </si>
  <si>
    <t>CEPA8</t>
  </si>
  <si>
    <t>CEPA812</t>
  </si>
  <si>
    <t>CEPA9</t>
  </si>
  <si>
    <t>CREMA10</t>
  </si>
  <si>
    <t>CREMA11</t>
  </si>
  <si>
    <t>CREMA11A</t>
  </si>
  <si>
    <t>CREMA11B</t>
  </si>
  <si>
    <t>CREMA12</t>
  </si>
  <si>
    <t>CREMA13</t>
  </si>
  <si>
    <t>CREMA13A</t>
  </si>
  <si>
    <t>CREMA13B</t>
  </si>
  <si>
    <t>CREMA13C</t>
  </si>
  <si>
    <t>CREMA14</t>
  </si>
  <si>
    <t>CREMA15</t>
  </si>
  <si>
    <t>CREMA15A</t>
  </si>
  <si>
    <t>CREMA16</t>
  </si>
  <si>
    <t>CREMA12_15_16</t>
  </si>
  <si>
    <t>Data Figure 2</t>
  </si>
  <si>
    <t>Time</t>
  </si>
  <si>
    <t>NA_ITEM (Labels)</t>
  </si>
  <si>
    <t>Output</t>
  </si>
  <si>
    <t>UNIT (Labels)</t>
  </si>
  <si>
    <t>Million euro</t>
  </si>
  <si>
    <t>NACE_R2 (Labels)</t>
  </si>
  <si>
    <t>Electricity, gas, steam and air conditioning supply; water supply; sewerage, waste management and remediation activities</t>
  </si>
  <si>
    <t>Factor</t>
  </si>
  <si>
    <t>TOT_CEPA</t>
  </si>
  <si>
    <t>Total environmental protection activities</t>
  </si>
  <si>
    <t>TOT_CREMA</t>
  </si>
  <si>
    <t>Total resource management activities</t>
  </si>
  <si>
    <t>Data Figure 4</t>
  </si>
  <si>
    <t>(³) Index compiled for chain-linked volumes data in € million (reference year 2010; at 2010 exchange rates)</t>
  </si>
  <si>
    <t>Note: Data for EU are estimated by Eurostat.</t>
  </si>
  <si>
    <t>Output
(€ billion)</t>
  </si>
  <si>
    <t>Gross value added
(€ billion)</t>
  </si>
  <si>
    <t>(€ billion)</t>
  </si>
  <si>
    <t>Production, value added and employment by industry groups in the environmental goods and services sector [ENV_AC_EGSS3]</t>
  </si>
  <si>
    <t>Employment by A*10 industry breakdowns [NAMA_10_A10_E__custom_5161771]</t>
  </si>
  <si>
    <t>Employment in the environmental goods and services sector [ENV_AC_EGSS1]</t>
  </si>
  <si>
    <t>Production, value added and exports in the environmental goods and services sector [ENV_AC_EGSS2]</t>
  </si>
  <si>
    <t>Data Table 1 and Figure 3</t>
  </si>
  <si>
    <t>protection</t>
  </si>
  <si>
    <t>resource</t>
  </si>
  <si>
    <t>€/FTE</t>
  </si>
  <si>
    <t>environmental protection activities</t>
  </si>
  <si>
    <t>resource management activities</t>
  </si>
  <si>
    <t>change from year to year</t>
  </si>
  <si>
    <t>Current prices, million euro</t>
  </si>
  <si>
    <t>Share environment GVA in GDP</t>
  </si>
  <si>
    <t>Share env protection GVA in GDP</t>
  </si>
  <si>
    <t>Share resource management GVA in GDP</t>
  </si>
  <si>
    <t>March 2024</t>
  </si>
  <si>
    <t>Development of key indicators for the environmental economy and the overall economy, EU, 2000–2021</t>
  </si>
  <si>
    <t>Employment in the environmental economy, by domain, EU, 2000–2021</t>
  </si>
  <si>
    <t>Table 1: Employment, production and value added in the environmental economy, by activity, EU, 2021</t>
  </si>
  <si>
    <t>Gross value added of the environmental economy, by activity, EU, 2021</t>
  </si>
  <si>
    <t>2021</t>
  </si>
  <si>
    <t>Gross value added of the environmental economy, by domain, EU, 2000–2021</t>
  </si>
  <si>
    <t>Statistics | Eurostat (europa.eu)</t>
  </si>
  <si>
    <t>11/03/2024 23:00</t>
  </si>
  <si>
    <t>Data extracted on 26/03/2024 14:11:07 from [ESTAT]</t>
  </si>
  <si>
    <t>Data extracted on 26/03/2024 14:18:58 from [ESTAT]</t>
  </si>
  <si>
    <t>GDP and main components (output, expenditure and income) [NAMA_10_GDP__custom_10576936]</t>
  </si>
  <si>
    <t>25/03/2024 23:00</t>
  </si>
  <si>
    <t>2021-2000</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</si>
  <si>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Environmental economy - statistics on employment and growth</t>
    </r>
    <r>
      <rPr>
        <sz val="10"/>
        <color theme="1"/>
        <rFont val="Arial"/>
        <family val="2"/>
      </rPr>
      <t>' and contains the figures and underlying data used in the article.</t>
    </r>
  </si>
  <si>
    <r>
      <t>Source:</t>
    </r>
    <r>
      <rPr>
        <sz val="10"/>
        <rFont val="Arial"/>
        <family val="2"/>
      </rPr>
      <t xml:space="preserve"> Eurostat (online data codes: nama_10_a10_e, nama_10_gdp, env_ac_egss1, env_ac_egss2)</t>
    </r>
  </si>
  <si>
    <r>
      <t>Source:</t>
    </r>
    <r>
      <rPr>
        <sz val="10"/>
        <rFont val="Arial"/>
        <family val="2"/>
      </rPr>
      <t xml:space="preserve"> Eurostat (online data code: env_ac_egss1)</t>
    </r>
  </si>
  <si>
    <r>
      <t>Source:</t>
    </r>
    <r>
      <rPr>
        <sz val="10"/>
        <rFont val="Arial"/>
        <family val="2"/>
      </rPr>
      <t xml:space="preserve"> Eurostat (online data code: env_ac_egss3)</t>
    </r>
  </si>
  <si>
    <r>
      <t>Source:</t>
    </r>
    <r>
      <rPr>
        <sz val="10"/>
        <rFont val="Arial"/>
        <family val="2"/>
      </rPr>
      <t xml:space="preserve"> Eurostat (online data code: env_ac_egss2)</t>
    </r>
  </si>
  <si>
    <r>
      <t xml:space="preserve">Data extracted </t>
    </r>
    <r>
      <rPr>
        <sz val="10"/>
        <color rgb="FFFF0000"/>
        <rFont val="Arial"/>
        <family val="2"/>
      </rPr>
      <t>FROM INTERNAL DATABASE BEFORE PUBLICATION</t>
    </r>
  </si>
  <si>
    <t>Data extracted on 27/03/2024 10:26:04 from [ESTAT]</t>
  </si>
  <si>
    <t>GDP and main components (output, expenditure and income) [NAMA_10_GDP__custom_10590381]</t>
  </si>
  <si>
    <t>26/03/2024 23:00</t>
  </si>
  <si>
    <t>percentage change to previous year</t>
  </si>
  <si>
    <t>2021-2014</t>
  </si>
  <si>
    <t>average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</si>
</sst>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
    <numFmt numFmtId="166" formatCode="#,##0_i"/>
    <numFmt numFmtId="167" formatCode="#,##0.0_i"/>
    <numFmt numFmtId="168" formatCode="#,##0.##########"/>
    <numFmt numFmtId="169" formatCode="#,##0.000"/>
    <numFmt numFmtId="170" formatCode="0.0"/>
    <numFmt numFmtId="171" formatCode="0.0%"/>
  </numFmts>
  <fonts count="26">
    <font>
      <sz val="9"/>
      <name val="Arial"/>
      <family val="2"/>
    </font>
    <font>
      <sz val="10"/>
      <name val="Arial"/>
      <family val="2"/>
    </font>
    <font>
      <sz val="11"/>
      <name val="Arial"/>
      <family val="2"/>
    </font>
    <font>
      <sz val="11"/>
      <color theme="1"/>
      <name val="Calibri"/>
      <family val="2"/>
      <scheme val="minor"/>
    </font>
    <font>
      <u val="single"/>
      <sz val="9"/>
      <color theme="10"/>
      <name val="Arial"/>
      <family val="2"/>
    </font>
    <font>
      <sz val="10"/>
      <color theme="1"/>
      <name val="Arial"/>
      <family val="2"/>
    </font>
    <font>
      <sz val="8"/>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theme="10"/>
      <name val="Arial"/>
      <family val="2"/>
    </font>
    <font>
      <b/>
      <sz val="10"/>
      <name val="Arial"/>
      <family val="2"/>
    </font>
    <font>
      <i/>
      <sz val="10"/>
      <name val="Arial"/>
      <family val="2"/>
    </font>
    <font>
      <sz val="10"/>
      <color theme="0" tint="-0.24997000396251678"/>
      <name val="Arial"/>
      <family val="2"/>
    </font>
    <font>
      <b/>
      <sz val="10"/>
      <color indexed="9"/>
      <name val="Arial"/>
      <family val="2"/>
    </font>
    <font>
      <sz val="10"/>
      <color rgb="FFFF0000"/>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name val="Calibri"/>
      <family val="2"/>
    </font>
  </fonts>
  <fills count="11">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rgb="FF0096DC"/>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mediumGray">
        <bgColor indexed="22"/>
      </patternFill>
    </fill>
  </fills>
  <borders count="9">
    <border>
      <left/>
      <right/>
      <top/>
      <bottom/>
      <diagonal/>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thin">
        <color rgb="FFB0B0B0"/>
      </left>
      <right style="thin">
        <color rgb="FFB0B0B0"/>
      </right>
      <top style="thin">
        <color rgb="FFB0B0B0"/>
      </top>
      <bottom style="thin">
        <color rgb="FFB0B0B0"/>
      </bottom>
    </border>
    <border>
      <left/>
      <right/>
      <top/>
      <bottom style="medium"/>
    </border>
  </borders>
  <cellStyleXfs count="2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4" fillId="0" borderId="0" applyNumberFormat="0" applyFill="0" applyBorder="0" applyProtection="0">
      <alignment/>
    </xf>
    <xf numFmtId="167" fontId="0" fillId="0" borderId="0" applyFill="0" applyBorder="0" applyProtection="0">
      <alignment horizontal="right" vertical="center"/>
    </xf>
  </cellStyleXfs>
  <cellXfs count="165">
    <xf numFmtId="0" fontId="0" fillId="0" borderId="0" xfId="0" applyAlignment="1">
      <alignment vertical="center"/>
    </xf>
    <xf numFmtId="0" fontId="5" fillId="0" borderId="0" xfId="22" applyFont="1" applyAlignment="1">
      <alignment horizontal="left"/>
      <protection/>
    </xf>
    <xf numFmtId="0" fontId="5" fillId="0" borderId="0" xfId="22" applyFont="1" applyFill="1" applyBorder="1" applyAlignment="1">
      <alignment horizontal="left"/>
      <protection/>
    </xf>
    <xf numFmtId="0" fontId="1" fillId="0" borderId="0" xfId="24" applyNumberFormat="1" applyFont="1" applyFill="1" applyBorder="1" applyAlignment="1">
      <alignment horizontal="left"/>
      <protection/>
    </xf>
    <xf numFmtId="0" fontId="1" fillId="0" borderId="0" xfId="0" applyNumberFormat="1" applyFont="1" applyFill="1" applyBorder="1" applyAlignment="1">
      <alignment horizontal="left"/>
    </xf>
    <xf numFmtId="0" fontId="4" fillId="0" borderId="0" xfId="25" applyAlignment="1">
      <alignment vertical="center"/>
    </xf>
    <xf numFmtId="0" fontId="5" fillId="2" borderId="0" xfId="0" applyFont="1" applyFill="1" applyAlignment="1">
      <alignment/>
    </xf>
    <xf numFmtId="0" fontId="5" fillId="0" borderId="0" xfId="0" applyFont="1" applyAlignment="1">
      <alignment/>
    </xf>
    <xf numFmtId="0" fontId="7" fillId="3" borderId="0" xfId="0" applyFont="1" applyFill="1" applyAlignment="1">
      <alignment/>
    </xf>
    <xf numFmtId="0" fontId="5" fillId="3" borderId="0" xfId="0" applyFont="1" applyFill="1" applyAlignment="1">
      <alignment/>
    </xf>
    <xf numFmtId="0" fontId="8" fillId="3" borderId="0" xfId="0" applyFont="1" applyFill="1" applyAlignment="1">
      <alignment vertical="center"/>
    </xf>
    <xf numFmtId="0" fontId="9" fillId="3" borderId="0" xfId="0" applyFont="1" applyFill="1" applyAlignment="1">
      <alignment/>
    </xf>
    <xf numFmtId="0" fontId="8" fillId="3" borderId="0" xfId="0" applyFont="1" applyFill="1" applyAlignment="1">
      <alignment/>
    </xf>
    <xf numFmtId="0" fontId="5" fillId="4" borderId="0" xfId="0" applyFont="1" applyFill="1" applyAlignment="1">
      <alignment/>
    </xf>
    <xf numFmtId="0" fontId="10" fillId="3" borderId="0" xfId="25" applyFont="1" applyFill="1" applyAlignment="1">
      <alignment/>
    </xf>
    <xf numFmtId="0" fontId="5" fillId="0" borderId="0" xfId="0" applyFont="1" applyFill="1" applyAlignment="1">
      <alignment/>
    </xf>
    <xf numFmtId="0" fontId="8" fillId="0" borderId="0" xfId="0" applyFont="1" applyAlignment="1">
      <alignment/>
    </xf>
    <xf numFmtId="0" fontId="7" fillId="0" borderId="0" xfId="0" applyFont="1" applyAlignment="1">
      <alignment/>
    </xf>
    <xf numFmtId="17" fontId="5" fillId="0" borderId="0" xfId="0" applyNumberFormat="1" applyFont="1" applyAlignment="1" quotePrefix="1">
      <alignment/>
    </xf>
    <xf numFmtId="0" fontId="11" fillId="0" borderId="0" xfId="0" applyFont="1" applyAlignment="1">
      <alignment/>
    </xf>
    <xf numFmtId="0" fontId="10" fillId="0" borderId="0" xfId="25" applyFont="1" applyAlignment="1">
      <alignment/>
    </xf>
    <xf numFmtId="0" fontId="5" fillId="0" borderId="0" xfId="0" applyFont="1" applyAlignment="1">
      <alignment vertical="top" wrapText="1"/>
    </xf>
    <xf numFmtId="0" fontId="9"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horizontal="left" vertical="top" wrapText="1"/>
    </xf>
    <xf numFmtId="0" fontId="9" fillId="0" borderId="0" xfId="0" applyFont="1" applyFill="1" applyAlignment="1">
      <alignment vertical="top"/>
    </xf>
    <xf numFmtId="0" fontId="5" fillId="0" borderId="0" xfId="0" applyFont="1" applyFill="1" applyAlignment="1">
      <alignment horizontal="left"/>
    </xf>
    <xf numFmtId="0" fontId="5" fillId="0" borderId="0" xfId="0" applyFont="1" applyFill="1" applyAlignment="1">
      <alignment horizontal="left" vertical="top" wrapText="1"/>
    </xf>
    <xf numFmtId="0" fontId="8" fillId="0" borderId="0" xfId="0" applyFont="1" applyAlignment="1">
      <alignment vertical="top"/>
    </xf>
    <xf numFmtId="0" fontId="9" fillId="0" borderId="0" xfId="0" applyFont="1" applyAlignment="1">
      <alignment/>
    </xf>
    <xf numFmtId="49" fontId="5" fillId="0" borderId="0" xfId="0" applyNumberFormat="1" applyFont="1" applyAlignment="1">
      <alignment/>
    </xf>
    <xf numFmtId="0" fontId="13" fillId="0" borderId="0" xfId="23" applyFont="1">
      <alignment/>
      <protection/>
    </xf>
    <xf numFmtId="0" fontId="1" fillId="0" borderId="0" xfId="23" applyFont="1">
      <alignment/>
      <protection/>
    </xf>
    <xf numFmtId="1" fontId="1" fillId="0" borderId="0" xfId="23" applyNumberFormat="1" applyFont="1">
      <alignment/>
      <protection/>
    </xf>
    <xf numFmtId="0" fontId="13" fillId="0" borderId="0" xfId="0" applyFont="1" applyAlignment="1">
      <alignment horizontal="left" vertical="center"/>
    </xf>
    <xf numFmtId="0" fontId="13" fillId="0" borderId="0" xfId="23" applyFont="1" applyAlignment="1">
      <alignment horizontal="left"/>
      <protection/>
    </xf>
    <xf numFmtId="1" fontId="13" fillId="0" borderId="0" xfId="23" applyNumberFormat="1" applyFont="1" applyAlignment="1">
      <alignment horizontal="left"/>
      <protection/>
    </xf>
    <xf numFmtId="0" fontId="1" fillId="0" borderId="0" xfId="23" applyFont="1" applyAlignment="1">
      <alignment horizontal="left"/>
      <protection/>
    </xf>
    <xf numFmtId="2" fontId="1" fillId="0" borderId="0" xfId="23" applyNumberFormat="1" applyFont="1">
      <alignment/>
      <protection/>
    </xf>
    <xf numFmtId="1" fontId="5" fillId="0" borderId="0" xfId="22" applyNumberFormat="1" applyFont="1" applyFill="1" applyBorder="1" applyAlignment="1">
      <alignment/>
      <protection/>
    </xf>
    <xf numFmtId="2" fontId="5" fillId="0" borderId="0" xfId="22" applyNumberFormat="1" applyFont="1" applyFill="1" applyBorder="1" applyAlignment="1">
      <alignment/>
      <protection/>
    </xf>
    <xf numFmtId="1" fontId="7" fillId="5" borderId="1" xfId="22" applyNumberFormat="1" applyFont="1" applyFill="1" applyBorder="1" applyAlignment="1">
      <alignment horizontal="center" vertical="center"/>
      <protection/>
    </xf>
    <xf numFmtId="0" fontId="13" fillId="5" borderId="1" xfId="23" applyFont="1" applyFill="1" applyBorder="1" applyAlignment="1">
      <alignment horizontal="center" vertical="center"/>
      <protection/>
    </xf>
    <xf numFmtId="1" fontId="7" fillId="0" borderId="0" xfId="22" applyNumberFormat="1" applyFont="1" applyFill="1" applyBorder="1" applyAlignment="1">
      <alignment horizontal="left"/>
      <protection/>
    </xf>
    <xf numFmtId="0" fontId="1" fillId="0" borderId="0" xfId="0" applyFont="1" applyFill="1" applyAlignment="1">
      <alignment horizontal="left"/>
    </xf>
    <xf numFmtId="0" fontId="1" fillId="0" borderId="0" xfId="20" applyFont="1" applyFill="1">
      <alignment/>
      <protection/>
    </xf>
    <xf numFmtId="1" fontId="1" fillId="0" borderId="0" xfId="0" applyNumberFormat="1" applyFont="1" applyAlignment="1">
      <alignment vertical="center"/>
    </xf>
    <xf numFmtId="1" fontId="5" fillId="0" borderId="0" xfId="22" applyNumberFormat="1" applyFont="1" applyFill="1" applyBorder="1" applyAlignment="1">
      <alignment horizontal="left"/>
      <protection/>
    </xf>
    <xf numFmtId="0" fontId="5" fillId="0" borderId="0" xfId="22" applyFont="1" applyFill="1" applyBorder="1">
      <alignment/>
      <protection/>
    </xf>
    <xf numFmtId="0" fontId="1" fillId="0" borderId="0" xfId="0" applyFont="1" applyAlignment="1">
      <alignment vertical="center"/>
    </xf>
    <xf numFmtId="0" fontId="14" fillId="0" borderId="0" xfId="0" applyFont="1" applyFill="1" applyBorder="1" applyAlignment="1">
      <alignment horizontal="left"/>
    </xf>
    <xf numFmtId="1" fontId="13" fillId="5" borderId="1" xfId="23" applyNumberFormat="1" applyFont="1" applyFill="1" applyBorder="1" applyAlignment="1">
      <alignment horizontal="center" vertical="center"/>
      <protection/>
    </xf>
    <xf numFmtId="0" fontId="1" fillId="0" borderId="0" xfId="23" applyFont="1" applyFill="1">
      <alignment/>
      <protection/>
    </xf>
    <xf numFmtId="0" fontId="13" fillId="0" borderId="0" xfId="23" applyFont="1" applyFill="1" applyAlignment="1">
      <alignment horizontal="left"/>
      <protection/>
    </xf>
    <xf numFmtId="1" fontId="1" fillId="0" borderId="0" xfId="23" applyNumberFormat="1" applyFont="1" applyFill="1">
      <alignment/>
      <protection/>
    </xf>
    <xf numFmtId="9" fontId="1" fillId="0" borderId="0" xfId="23" applyNumberFormat="1" applyFont="1" applyFill="1">
      <alignment/>
      <protection/>
    </xf>
    <xf numFmtId="170" fontId="1" fillId="0" borderId="0" xfId="23" applyNumberFormat="1" applyFont="1" applyFill="1">
      <alignment/>
      <protection/>
    </xf>
    <xf numFmtId="0" fontId="13" fillId="0" borderId="0" xfId="23" applyFont="1" applyFill="1">
      <alignment/>
      <protection/>
    </xf>
    <xf numFmtId="0" fontId="1" fillId="0" borderId="0" xfId="0" applyFont="1" applyFill="1" applyBorder="1" applyAlignment="1">
      <alignment vertical="center"/>
    </xf>
    <xf numFmtId="0" fontId="13" fillId="0" borderId="0" xfId="23" applyFont="1" applyFill="1" applyBorder="1">
      <alignment/>
      <protection/>
    </xf>
    <xf numFmtId="0" fontId="1" fillId="0" borderId="0" xfId="23" applyFont="1" applyFill="1" applyBorder="1">
      <alignment/>
      <protection/>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13" fillId="0" borderId="0" xfId="0" applyFont="1" applyFill="1" applyBorder="1" applyAlignment="1">
      <alignment vertical="center"/>
    </xf>
    <xf numFmtId="0" fontId="7" fillId="0" borderId="0" xfId="22" applyFont="1" applyFill="1" applyBorder="1">
      <alignment/>
      <protection/>
    </xf>
    <xf numFmtId="0" fontId="13" fillId="5" borderId="1" xfId="21" applyNumberFormat="1" applyFont="1" applyFill="1" applyBorder="1" applyAlignment="1">
      <alignment horizontal="center" vertical="center"/>
      <protection/>
    </xf>
    <xf numFmtId="0" fontId="13" fillId="5" borderId="1" xfId="0" applyFont="1" applyFill="1" applyBorder="1" applyAlignment="1">
      <alignment horizontal="center" vertical="center"/>
    </xf>
    <xf numFmtId="1" fontId="1" fillId="0" borderId="0" xfId="23" applyNumberFormat="1" applyFont="1" applyFill="1" applyBorder="1">
      <alignment/>
      <protection/>
    </xf>
    <xf numFmtId="170" fontId="1" fillId="0" borderId="0" xfId="23" applyNumberFormat="1" applyFont="1" applyFill="1" applyBorder="1">
      <alignment/>
      <protection/>
    </xf>
    <xf numFmtId="1" fontId="13" fillId="0" borderId="0" xfId="22" applyNumberFormat="1" applyFont="1" applyFill="1" applyBorder="1" applyAlignment="1">
      <alignment horizontal="left"/>
      <protection/>
    </xf>
    <xf numFmtId="9" fontId="1" fillId="0" borderId="0" xfId="0" applyNumberFormat="1" applyFont="1" applyFill="1" applyBorder="1" applyAlignment="1">
      <alignment vertical="center"/>
    </xf>
    <xf numFmtId="1" fontId="1" fillId="0" borderId="0" xfId="0" applyNumberFormat="1" applyFont="1" applyFill="1" applyBorder="1" applyAlignment="1">
      <alignment vertical="center"/>
    </xf>
    <xf numFmtId="0" fontId="1" fillId="0" borderId="0" xfId="0" applyFont="1" applyFill="1" applyBorder="1" applyAlignment="1">
      <alignment horizontal="left"/>
    </xf>
    <xf numFmtId="0" fontId="1" fillId="0" borderId="0" xfId="20" applyFont="1" applyFill="1" applyBorder="1">
      <alignment/>
      <protection/>
    </xf>
    <xf numFmtId="0" fontId="1" fillId="0" borderId="0" xfId="24" applyFont="1" applyFill="1" applyBorder="1">
      <alignment/>
      <protection/>
    </xf>
    <xf numFmtId="0" fontId="14" fillId="0" borderId="0" xfId="0" applyFont="1" applyFill="1" applyBorder="1" applyAlignment="1">
      <alignment/>
    </xf>
    <xf numFmtId="3" fontId="1" fillId="0" borderId="0" xfId="0" applyNumberFormat="1" applyFont="1" applyFill="1" applyBorder="1" applyAlignment="1">
      <alignment horizontal="right" vertical="center" shrinkToFit="1"/>
    </xf>
    <xf numFmtId="0" fontId="10" fillId="0" borderId="0" xfId="25" applyFont="1" applyFill="1" applyBorder="1" applyAlignment="1">
      <alignment vertical="center"/>
    </xf>
    <xf numFmtId="0" fontId="1" fillId="0" borderId="0" xfId="24" applyFont="1">
      <alignment/>
      <protection/>
    </xf>
    <xf numFmtId="0" fontId="1" fillId="0" borderId="0" xfId="20" applyFont="1">
      <alignment/>
      <protection/>
    </xf>
    <xf numFmtId="0" fontId="13" fillId="0" borderId="0" xfId="24" applyNumberFormat="1" applyFont="1" applyFill="1" applyBorder="1" applyAlignment="1">
      <alignment horizontal="left"/>
      <protection/>
    </xf>
    <xf numFmtId="0" fontId="13" fillId="0" borderId="0" xfId="24" applyFont="1" applyAlignment="1">
      <alignment horizontal="left"/>
      <protection/>
    </xf>
    <xf numFmtId="0" fontId="1" fillId="0" borderId="0" xfId="24" applyNumberFormat="1" applyFont="1" applyFill="1" applyBorder="1" applyAlignment="1">
      <alignment/>
      <protection/>
    </xf>
    <xf numFmtId="0" fontId="13" fillId="5" borderId="2" xfId="24" applyNumberFormat="1" applyFont="1" applyFill="1" applyBorder="1" applyAlignment="1">
      <alignment horizontal="left"/>
      <protection/>
    </xf>
    <xf numFmtId="0" fontId="13" fillId="5" borderId="1" xfId="24" applyNumberFormat="1" applyFont="1" applyFill="1" applyBorder="1" applyAlignment="1">
      <alignment horizontal="center" vertical="center" wrapText="1"/>
      <protection/>
    </xf>
    <xf numFmtId="0" fontId="13" fillId="0" borderId="2" xfId="24" applyNumberFormat="1" applyFont="1" applyFill="1" applyBorder="1" applyAlignment="1">
      <alignment horizontal="left"/>
      <protection/>
    </xf>
    <xf numFmtId="166" fontId="1" fillId="0" borderId="0" xfId="26" applyNumberFormat="1" applyFont="1" applyFill="1" applyBorder="1" applyAlignment="1">
      <alignment horizontal="right" vertical="center"/>
    </xf>
    <xf numFmtId="0" fontId="13" fillId="0" borderId="3" xfId="24" applyNumberFormat="1" applyFont="1" applyFill="1" applyBorder="1" applyAlignment="1">
      <alignment horizontal="left" wrapText="1"/>
      <protection/>
    </xf>
    <xf numFmtId="166" fontId="1" fillId="0" borderId="3" xfId="26" applyNumberFormat="1" applyFont="1" applyFill="1" applyBorder="1" applyAlignment="1">
      <alignment horizontal="right" vertical="center"/>
    </xf>
    <xf numFmtId="0" fontId="13" fillId="0" borderId="4" xfId="24" applyNumberFormat="1" applyFont="1" applyFill="1" applyBorder="1" applyAlignment="1">
      <alignment horizontal="left" wrapText="1"/>
      <protection/>
    </xf>
    <xf numFmtId="166" fontId="1" fillId="0" borderId="4" xfId="26" applyNumberFormat="1" applyFont="1" applyFill="1" applyBorder="1" applyAlignment="1">
      <alignment horizontal="right" vertical="center"/>
    </xf>
    <xf numFmtId="0" fontId="13" fillId="0" borderId="5" xfId="24" applyNumberFormat="1" applyFont="1" applyFill="1" applyBorder="1" applyAlignment="1">
      <alignment horizontal="left" wrapText="1"/>
      <protection/>
    </xf>
    <xf numFmtId="166" fontId="1" fillId="0" borderId="5" xfId="26" applyNumberFormat="1" applyFont="1" applyFill="1" applyBorder="1" applyAlignment="1">
      <alignment horizontal="right" vertical="center"/>
    </xf>
    <xf numFmtId="0" fontId="13" fillId="0" borderId="6" xfId="24" applyNumberFormat="1" applyFont="1" applyFill="1" applyBorder="1" applyAlignment="1">
      <alignment horizontal="left" wrapText="1"/>
      <protection/>
    </xf>
    <xf numFmtId="166" fontId="1" fillId="0" borderId="6" xfId="26" applyNumberFormat="1" applyFont="1" applyFill="1" applyBorder="1" applyAlignment="1">
      <alignment horizontal="right" vertical="center"/>
    </xf>
    <xf numFmtId="0" fontId="1" fillId="0" borderId="0" xfId="0" applyFont="1" applyAlignment="1">
      <alignment horizontal="left"/>
    </xf>
    <xf numFmtId="9" fontId="1" fillId="0" borderId="0" xfId="20" applyNumberFormat="1" applyFont="1">
      <alignment/>
      <protection/>
    </xf>
    <xf numFmtId="0" fontId="13" fillId="0" borderId="0" xfId="24" applyFont="1">
      <alignment/>
      <protection/>
    </xf>
    <xf numFmtId="0" fontId="1" fillId="0" borderId="0" xfId="24" applyFont="1" applyBorder="1">
      <alignment/>
      <protection/>
    </xf>
    <xf numFmtId="0" fontId="10" fillId="0" borderId="0" xfId="25" applyFont="1" applyFill="1" applyAlignment="1">
      <alignment/>
    </xf>
    <xf numFmtId="0" fontId="1" fillId="0" borderId="0" xfId="24" applyFont="1" applyFill="1">
      <alignment/>
      <protection/>
    </xf>
    <xf numFmtId="0" fontId="15" fillId="0" borderId="0" xfId="20" applyFont="1">
      <alignment/>
      <protection/>
    </xf>
    <xf numFmtId="1" fontId="1" fillId="0" borderId="0" xfId="20" applyNumberFormat="1" applyFont="1">
      <alignment/>
      <protection/>
    </xf>
    <xf numFmtId="0" fontId="13" fillId="0" borderId="0" xfId="20" applyFont="1" applyAlignment="1">
      <alignment horizontal="left"/>
      <protection/>
    </xf>
    <xf numFmtId="0" fontId="13" fillId="0" borderId="0" xfId="20" applyFont="1" applyAlignment="1">
      <alignment horizontal="center"/>
      <protection/>
    </xf>
    <xf numFmtId="0" fontId="1" fillId="0" borderId="0" xfId="24" applyFont="1" applyAlignment="1">
      <alignment horizontal="left"/>
      <protection/>
    </xf>
    <xf numFmtId="0" fontId="1" fillId="0" borderId="0" xfId="20" applyFont="1" applyAlignment="1">
      <alignment horizontal="left"/>
      <protection/>
    </xf>
    <xf numFmtId="0" fontId="1" fillId="0" borderId="0" xfId="20" applyFont="1" applyBorder="1">
      <alignment/>
      <protection/>
    </xf>
    <xf numFmtId="3" fontId="1" fillId="0" borderId="0" xfId="0" applyNumberFormat="1" applyFont="1" applyFill="1" applyBorder="1" applyAlignment="1">
      <alignment/>
    </xf>
    <xf numFmtId="0" fontId="1" fillId="0" borderId="0" xfId="24" applyFont="1" applyAlignment="1">
      <alignment horizontal="right"/>
      <protection/>
    </xf>
    <xf numFmtId="166" fontId="14" fillId="0" borderId="0" xfId="18" applyNumberFormat="1" applyFont="1" applyFill="1" applyBorder="1" applyAlignment="1">
      <alignment horizontal="righ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Font="1" applyAlignment="1">
      <alignment horizontal="left" vertical="center"/>
    </xf>
    <xf numFmtId="0" fontId="1" fillId="0" borderId="0" xfId="0" applyNumberFormat="1" applyFont="1" applyFill="1" applyBorder="1" applyAlignment="1">
      <alignment/>
    </xf>
    <xf numFmtId="0" fontId="13" fillId="5" borderId="1" xfId="0" applyNumberFormat="1" applyFont="1" applyFill="1" applyBorder="1" applyAlignment="1">
      <alignment horizontal="center" vertical="center"/>
    </xf>
    <xf numFmtId="0" fontId="13" fillId="0" borderId="0" xfId="0" applyNumberFormat="1" applyFont="1" applyFill="1" applyBorder="1" applyAlignment="1">
      <alignment horizontal="left"/>
    </xf>
    <xf numFmtId="165" fontId="1" fillId="0" borderId="0" xfId="0" applyNumberFormat="1" applyFont="1" applyFill="1" applyBorder="1" applyAlignment="1">
      <alignment/>
    </xf>
    <xf numFmtId="0" fontId="1" fillId="0" borderId="0" xfId="0" applyFont="1" applyFill="1" applyBorder="1" applyAlignment="1">
      <alignment horizontal="right"/>
    </xf>
    <xf numFmtId="1" fontId="1" fillId="0" borderId="0" xfId="0" applyNumberFormat="1" applyFont="1" applyFill="1" applyAlignment="1">
      <alignment vertical="center"/>
    </xf>
    <xf numFmtId="170" fontId="1" fillId="0" borderId="0" xfId="0" applyNumberFormat="1" applyFont="1" applyAlignment="1">
      <alignment vertical="center"/>
    </xf>
    <xf numFmtId="0" fontId="1" fillId="0" borderId="0" xfId="0" applyFont="1" applyFill="1" applyAlignment="1">
      <alignment vertical="center"/>
    </xf>
    <xf numFmtId="0" fontId="13" fillId="6" borderId="7" xfId="0" applyFont="1" applyFill="1" applyBorder="1" applyAlignment="1">
      <alignment horizontal="left" vertical="center"/>
    </xf>
    <xf numFmtId="0" fontId="16" fillId="7" borderId="7" xfId="0" applyFont="1" applyFill="1" applyBorder="1" applyAlignment="1">
      <alignment horizontal="left" vertical="center"/>
    </xf>
    <xf numFmtId="0" fontId="1" fillId="0" borderId="0" xfId="0" applyFont="1" applyFill="1" applyAlignment="1">
      <alignment/>
    </xf>
    <xf numFmtId="0" fontId="1" fillId="0" borderId="0" xfId="0" applyFont="1" applyAlignment="1">
      <alignment/>
    </xf>
    <xf numFmtId="0" fontId="13" fillId="8" borderId="7" xfId="0" applyFont="1" applyFill="1" applyBorder="1" applyAlignment="1">
      <alignment horizontal="left" vertical="center"/>
    </xf>
    <xf numFmtId="3" fontId="1" fillId="0" borderId="0" xfId="0" applyNumberFormat="1" applyFont="1" applyAlignment="1">
      <alignment horizontal="right" vertical="center" shrinkToFit="1"/>
    </xf>
    <xf numFmtId="3" fontId="1" fillId="9" borderId="0" xfId="0" applyNumberFormat="1" applyFont="1" applyFill="1" applyAlignment="1">
      <alignment horizontal="right" vertical="center" shrinkToFit="1"/>
    </xf>
    <xf numFmtId="0" fontId="13" fillId="0" borderId="0" xfId="0" applyFont="1" applyAlignment="1">
      <alignment vertical="center"/>
    </xf>
    <xf numFmtId="0" fontId="16" fillId="7" borderId="7" xfId="0" applyFont="1" applyFill="1" applyBorder="1" applyAlignment="1">
      <alignment horizontal="right" vertical="center"/>
    </xf>
    <xf numFmtId="0" fontId="1" fillId="10" borderId="0" xfId="0" applyFont="1" applyFill="1" applyAlignment="1">
      <alignment/>
    </xf>
    <xf numFmtId="168" fontId="1" fillId="0" borderId="0" xfId="0" applyNumberFormat="1" applyFont="1" applyAlignment="1">
      <alignment horizontal="right" vertical="center" shrinkToFit="1"/>
    </xf>
    <xf numFmtId="171" fontId="1" fillId="0" borderId="0" xfId="0" applyNumberFormat="1" applyFont="1" applyFill="1" applyAlignment="1">
      <alignment vertical="center"/>
    </xf>
    <xf numFmtId="0" fontId="14" fillId="0" borderId="0" xfId="0" applyFont="1" applyAlignment="1">
      <alignment vertical="center"/>
    </xf>
    <xf numFmtId="0" fontId="10" fillId="0" borderId="0" xfId="25" applyFont="1" applyAlignment="1">
      <alignment vertical="center"/>
    </xf>
    <xf numFmtId="0" fontId="17" fillId="0" borderId="0" xfId="0" applyFont="1" applyAlignment="1">
      <alignment horizontal="left" vertical="center"/>
    </xf>
    <xf numFmtId="0" fontId="1" fillId="0" borderId="8" xfId="0" applyFont="1" applyBorder="1" applyAlignment="1">
      <alignment/>
    </xf>
    <xf numFmtId="3" fontId="1" fillId="0" borderId="0" xfId="0" applyNumberFormat="1" applyFont="1" applyAlignment="1">
      <alignment/>
    </xf>
    <xf numFmtId="168" fontId="1" fillId="9" borderId="0" xfId="0" applyNumberFormat="1" applyFont="1" applyFill="1" applyAlignment="1">
      <alignment horizontal="right" vertical="center" shrinkToFit="1"/>
    </xf>
    <xf numFmtId="4" fontId="1" fillId="9" borderId="0" xfId="0" applyNumberFormat="1" applyFont="1" applyFill="1" applyAlignment="1">
      <alignment horizontal="right" vertical="center" shrinkToFit="1"/>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xf>
    <xf numFmtId="169" fontId="1" fillId="0" borderId="0" xfId="0" applyNumberFormat="1" applyFont="1" applyAlignment="1">
      <alignment horizontal="right" vertical="center" shrinkToFit="1"/>
    </xf>
    <xf numFmtId="166" fontId="1" fillId="0" borderId="0" xfId="26" applyNumberFormat="1" applyFont="1" applyFill="1" applyAlignment="1">
      <alignment horizontal="right" vertical="center"/>
    </xf>
    <xf numFmtId="9" fontId="1" fillId="0" borderId="0" xfId="24" applyNumberFormat="1" applyFont="1" applyFill="1">
      <alignment/>
      <protection/>
    </xf>
    <xf numFmtId="1" fontId="1" fillId="0" borderId="0" xfId="0" applyNumberFormat="1" applyFont="1" applyAlignment="1">
      <alignment/>
    </xf>
    <xf numFmtId="165" fontId="13" fillId="0" borderId="0" xfId="0" applyNumberFormat="1" applyFont="1" applyFill="1" applyBorder="1" applyAlignment="1">
      <alignment/>
    </xf>
    <xf numFmtId="1" fontId="13" fillId="0" borderId="0" xfId="0" applyNumberFormat="1" applyFont="1" applyFill="1" applyAlignment="1">
      <alignment vertical="center"/>
    </xf>
    <xf numFmtId="171" fontId="13" fillId="0" borderId="0" xfId="0" applyNumberFormat="1" applyFont="1" applyFill="1" applyAlignment="1">
      <alignment vertical="center"/>
    </xf>
    <xf numFmtId="170" fontId="13" fillId="0" borderId="0" xfId="23" applyNumberFormat="1" applyFont="1" applyFill="1">
      <alignment/>
      <protection/>
    </xf>
    <xf numFmtId="1" fontId="13" fillId="0" borderId="0" xfId="23" applyNumberFormat="1" applyFont="1" applyFill="1" applyBorder="1">
      <alignment/>
      <protection/>
    </xf>
    <xf numFmtId="170" fontId="13" fillId="0" borderId="0" xfId="23" applyNumberFormat="1" applyFont="1" applyFill="1" applyBorder="1">
      <alignment/>
      <protection/>
    </xf>
    <xf numFmtId="9" fontId="13" fillId="0" borderId="0" xfId="0" applyNumberFormat="1" applyFont="1" applyFill="1" applyBorder="1" applyAlignment="1">
      <alignment vertical="center"/>
    </xf>
    <xf numFmtId="9" fontId="13" fillId="0" borderId="0" xfId="24" applyNumberFormat="1" applyFont="1" applyFill="1">
      <alignment/>
      <protection/>
    </xf>
    <xf numFmtId="171" fontId="1" fillId="0" borderId="0" xfId="15" applyNumberFormat="1" applyFont="1" applyFill="1"/>
    <xf numFmtId="171" fontId="13" fillId="0" borderId="0" xfId="15" applyNumberFormat="1" applyFont="1" applyFill="1"/>
    <xf numFmtId="0" fontId="5" fillId="0" borderId="0" xfId="0" applyFont="1" applyAlignment="1">
      <alignment vertical="center"/>
    </xf>
    <xf numFmtId="0" fontId="12" fillId="0" borderId="0" xfId="25" applyFont="1" applyAlignment="1">
      <alignment vertical="center"/>
    </xf>
    <xf numFmtId="0" fontId="10" fillId="0" borderId="0" xfId="25" applyFont="1" applyAlignment="1">
      <alignment vertical="center"/>
    </xf>
    <xf numFmtId="0" fontId="5" fillId="0" borderId="0" xfId="0" applyFont="1" applyAlignment="1">
      <alignment horizontal="left" vertical="top" wrapText="1"/>
    </xf>
    <xf numFmtId="49" fontId="5" fillId="0" borderId="0" xfId="0" applyNumberFormat="1" applyFont="1" applyAlignment="1">
      <alignment horizontal="left"/>
    </xf>
    <xf numFmtId="0" fontId="16" fillId="7" borderId="7" xfId="0" applyFont="1" applyFill="1" applyBorder="1" applyAlignment="1">
      <alignment horizontal="right" vertical="center"/>
    </xf>
    <xf numFmtId="0" fontId="16" fillId="7" borderId="7"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Normal 6" xfId="22"/>
    <cellStyle name="Normal 3" xfId="23"/>
    <cellStyle name="Normal 2 2 2" xfId="24"/>
    <cellStyle name="Hyperlink" xfId="25"/>
    <cellStyle name="NumberCellStyle" xfId="2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Development of key indicators for the environmental economy and the overall economy, EU, 2000–2021</a:t>
            </a:r>
            <a:r>
              <a:rPr lang="en-US" cap="none" sz="1600" b="0" u="none" baseline="0">
                <a:solidFill>
                  <a:srgbClr val="000000"/>
                </a:solidFill>
                <a:latin typeface="Arial"/>
                <a:ea typeface="Arial"/>
                <a:cs typeface="Arial"/>
              </a:rPr>
              <a:t>
(2000 = 100)</a:t>
            </a:r>
          </a:p>
        </c:rich>
      </c:tx>
      <c:layout>
        <c:manualLayout>
          <c:xMode val="edge"/>
          <c:yMode val="edge"/>
          <c:x val="0.00525"/>
          <c:y val="0.0085"/>
        </c:manualLayout>
      </c:layout>
      <c:overlay val="0"/>
      <c:spPr>
        <a:noFill/>
        <a:ln>
          <a:noFill/>
        </a:ln>
      </c:spPr>
    </c:title>
    <c:plotArea>
      <c:layout>
        <c:manualLayout>
          <c:layoutTarget val="inner"/>
          <c:xMode val="edge"/>
          <c:yMode val="edge"/>
          <c:x val="0.055"/>
          <c:y val="0.1825"/>
          <c:w val="0.91575"/>
          <c:h val="0.4795"/>
        </c:manualLayout>
      </c:layout>
      <c:lineChart>
        <c:grouping val="standard"/>
        <c:varyColors val="0"/>
        <c:ser>
          <c:idx val="5"/>
          <c:order val="0"/>
          <c:tx>
            <c:strRef>
              <c:f>'Figure 1'!$C$54</c:f>
              <c:strCache>
                <c:ptCount val="1"/>
                <c:pt idx="0">
                  <c:v>Environmental economy: employment (') (²)</c:v>
                </c:pt>
              </c:strCache>
            </c:strRef>
          </c:tx>
          <c:spPr>
            <a:ln w="28575" cap="rnd" cmpd="sng">
              <a:solidFill>
                <a:schemeClr val="accent6">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1'!$D$54:$Y$54</c:f>
              <c:numCache/>
            </c:numRef>
          </c:val>
          <c:smooth val="0"/>
        </c:ser>
        <c:ser>
          <c:idx val="4"/>
          <c:order val="1"/>
          <c:tx>
            <c:strRef>
              <c:f>'Figure 1'!$C$55</c:f>
              <c:strCache>
                <c:ptCount val="1"/>
                <c:pt idx="0">
                  <c:v>Environmental economy: gross value added (') (³)</c:v>
                </c:pt>
              </c:strCache>
            </c:strRef>
          </c:tx>
          <c:spPr>
            <a:ln w="28575" cap="rnd" cmpd="sng">
              <a:solidFill>
                <a:schemeClr val="accent5">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1'!$D$55:$Y$55</c:f>
              <c:numCache/>
            </c:numRef>
          </c:val>
          <c:smooth val="0"/>
        </c:ser>
        <c:ser>
          <c:idx val="2"/>
          <c:order val="2"/>
          <c:tx>
            <c:strRef>
              <c:f>'Figure 1'!$C$56</c:f>
              <c:strCache>
                <c:ptCount val="1"/>
                <c:pt idx="0">
                  <c:v>Overall economy: employment (⁴)</c:v>
                </c:pt>
              </c:strCache>
            </c:strRef>
          </c:tx>
          <c:spPr>
            <a:ln w="28575" cap="rnd" cmpd="sng">
              <a:solidFill>
                <a:schemeClr val="accent3">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1'!$D$56:$Y$56</c:f>
              <c:numCache/>
            </c:numRef>
          </c:val>
          <c:smooth val="0"/>
        </c:ser>
        <c:ser>
          <c:idx val="3"/>
          <c:order val="3"/>
          <c:tx>
            <c:strRef>
              <c:f>'Figure 1'!$C$57</c:f>
              <c:strCache>
                <c:ptCount val="1"/>
                <c:pt idx="0">
                  <c:v>Overall economy: gross domestic product (³)</c:v>
                </c:pt>
              </c:strCache>
            </c:strRef>
          </c:tx>
          <c:spPr>
            <a:ln w="28575" cap="rnd" cmpd="sng">
              <a:solidFill>
                <a:schemeClr val="accent4">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1'!$D$57:$Y$57</c:f>
              <c:numCache/>
            </c:numRef>
          </c:val>
          <c:smooth val="0"/>
        </c:ser>
        <c:axId val="59970818"/>
        <c:axId val="2866451"/>
      </c:lineChart>
      <c:catAx>
        <c:axId val="59970818"/>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crossAx val="2866451"/>
        <c:crossesAt val="100"/>
        <c:auto val="1"/>
        <c:lblOffset val="100"/>
        <c:noMultiLvlLbl val="0"/>
      </c:catAx>
      <c:valAx>
        <c:axId val="2866451"/>
        <c:scaling>
          <c:orientation val="minMax"/>
          <c:min val="1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w="9525">
            <a:noFill/>
            <a:prstDash val="solid"/>
            <a:round/>
          </a:ln>
        </c:spPr>
        <c:crossAx val="59970818"/>
        <c:crosses val="autoZero"/>
        <c:crossBetween val="midCat"/>
        <c:dispUnits/>
        <c:majorUnit val="10"/>
      </c:valAx>
      <c:spPr>
        <a:solidFill>
          <a:schemeClr val="bg1"/>
        </a:solidFill>
        <a:ln>
          <a:noFill/>
        </a:ln>
      </c:spPr>
    </c:plotArea>
    <c:legend>
      <c:legendPos val="b"/>
      <c:layout>
        <c:manualLayout>
          <c:xMode val="edge"/>
          <c:yMode val="edge"/>
          <c:x val="0.076"/>
          <c:y val="0.73175"/>
          <c:w val="0.8775"/>
          <c:h val="0.07825"/>
        </c:manualLayout>
      </c:layout>
      <c:overlay val="0"/>
      <c:spPr>
        <a:noFill/>
        <a:ln>
          <a:noFill/>
          <a:round/>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Employment in the environmental economy, by domain, EU, </a:t>
            </a:r>
            <a:r>
              <a:rPr lang="en-US" cap="none" sz="1800" u="none" baseline="0">
                <a:solidFill>
                  <a:srgbClr val="000000"/>
                </a:solidFill>
                <a:latin typeface="Arial"/>
                <a:ea typeface="Arial"/>
                <a:cs typeface="Arial"/>
              </a:rPr>
              <a:t>
2000-2021</a:t>
            </a:r>
            <a:r>
              <a:rPr lang="en-US" cap="none" sz="1600" b="0" u="none" baseline="0">
                <a:solidFill>
                  <a:srgbClr val="000000"/>
                </a:solidFill>
                <a:latin typeface="Arial"/>
                <a:ea typeface="Arial"/>
                <a:cs typeface="Arial"/>
              </a:rPr>
              <a:t>
(in thousand full-time equivalents)</a:t>
            </a:r>
          </a:p>
        </c:rich>
      </c:tx>
      <c:layout>
        <c:manualLayout>
          <c:xMode val="edge"/>
          <c:yMode val="edge"/>
          <c:x val="0.00525"/>
          <c:y val="0.01125"/>
        </c:manualLayout>
      </c:layout>
      <c:overlay val="0"/>
      <c:spPr>
        <a:noFill/>
        <a:ln>
          <a:noFill/>
        </a:ln>
      </c:spPr>
    </c:title>
    <c:plotArea>
      <c:layout>
        <c:manualLayout>
          <c:layoutTarget val="inner"/>
          <c:xMode val="edge"/>
          <c:yMode val="edge"/>
          <c:x val="0.0625"/>
          <c:y val="0.18475"/>
          <c:w val="0.933"/>
          <c:h val="0.40975"/>
        </c:manualLayout>
      </c:layout>
      <c:barChart>
        <c:barDir val="col"/>
        <c:grouping val="stacked"/>
        <c:varyColors val="0"/>
        <c:ser>
          <c:idx val="0"/>
          <c:order val="0"/>
          <c:tx>
            <c:strRef>
              <c:f>'Figure 2'!$C$50</c:f>
              <c:strCache>
                <c:ptCount val="1"/>
                <c:pt idx="0">
                  <c:v>Waste management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2'!$D$50:$Y$50</c:f>
              <c:numCache/>
            </c:numRef>
          </c:val>
        </c:ser>
        <c:ser>
          <c:idx val="2"/>
          <c:order val="1"/>
          <c:tx>
            <c:strRef>
              <c:f>'Figure 2'!$C$51</c:f>
              <c:strCache>
                <c:ptCount val="1"/>
                <c:pt idx="0">
                  <c:v>Wastewater management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2'!$D$51:$Y$51</c:f>
              <c:numCache/>
            </c:numRef>
          </c:val>
        </c:ser>
        <c:ser>
          <c:idx val="1"/>
          <c:order val="2"/>
          <c:tx>
            <c:strRef>
              <c:f>'Figure 2'!$C$52</c:f>
              <c:strCache>
                <c:ptCount val="1"/>
                <c:pt idx="0">
                  <c:v>Other environmental protection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2'!$D$52:$Y$52</c:f>
              <c:numCache/>
            </c:numRef>
          </c:val>
        </c:ser>
        <c:ser>
          <c:idx val="3"/>
          <c:order val="3"/>
          <c:tx>
            <c:strRef>
              <c:f>'Figure 2'!$C$53</c:f>
              <c:strCache>
                <c:ptCount val="1"/>
                <c:pt idx="0">
                  <c:v>Management of energy resources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2'!$D$53:$Y$53</c:f>
              <c:numCache/>
            </c:numRef>
          </c:val>
        </c:ser>
        <c:ser>
          <c:idx val="4"/>
          <c:order val="4"/>
          <c:tx>
            <c:strRef>
              <c:f>'Figure 2'!$C$54</c:f>
              <c:strCache>
                <c:ptCount val="1"/>
                <c:pt idx="0">
                  <c:v>Management of waters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2'!$D$54:$Y$54</c:f>
              <c:numCache/>
            </c:numRef>
          </c:val>
        </c:ser>
        <c:overlap val="100"/>
        <c:axId val="25798060"/>
        <c:axId val="30855949"/>
      </c:barChart>
      <c:catAx>
        <c:axId val="25798060"/>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0855949"/>
        <c:crosses val="autoZero"/>
        <c:auto val="1"/>
        <c:lblOffset val="100"/>
        <c:noMultiLvlLbl val="0"/>
      </c:catAx>
      <c:valAx>
        <c:axId val="30855949"/>
        <c:scaling>
          <c:orientation val="minMax"/>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crossAx val="25798060"/>
        <c:crosses val="autoZero"/>
        <c:crossBetween val="between"/>
        <c:dispUnits/>
      </c:valAx>
      <c:spPr>
        <a:solidFill>
          <a:schemeClr val="bg1"/>
        </a:solidFill>
        <a:ln>
          <a:noFill/>
        </a:ln>
      </c:spPr>
    </c:plotArea>
    <c:legend>
      <c:legendPos val="b"/>
      <c:layout>
        <c:manualLayout>
          <c:xMode val="edge"/>
          <c:yMode val="edge"/>
          <c:x val="0.093"/>
          <c:y val="0.761"/>
          <c:w val="0.80875"/>
          <c:h val="0.08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Gross value added of the environmental economy, </a:t>
            </a:r>
            <a:r>
              <a:rPr lang="en-US" cap="none" sz="1200" b="1" i="0" u="none" baseline="0">
                <a:solidFill>
                  <a:srgbClr val="000000"/>
                </a:solidFill>
                <a:latin typeface="Arial"/>
                <a:ea typeface="Arial"/>
                <a:cs typeface="Arial"/>
              </a:rPr>
              <a:t>
by activity, EU, 2021</a:t>
            </a:r>
            <a:r>
              <a:rPr lang="en-US" cap="none" sz="1200" b="0" i="0" u="none" baseline="0">
                <a:solidFill>
                  <a:srgbClr val="000000"/>
                </a:solidFill>
                <a:latin typeface="Arial"/>
                <a:ea typeface="Arial"/>
                <a:cs typeface="Arial"/>
              </a:rPr>
              <a:t>
(in %)</a:t>
            </a:r>
          </a:p>
        </c:rich>
      </c:tx>
      <c:layout>
        <c:manualLayout>
          <c:xMode val="edge"/>
          <c:yMode val="edge"/>
          <c:x val="0.00975"/>
          <c:y val="0.01025"/>
        </c:manualLayout>
      </c:layout>
      <c:overlay val="0"/>
      <c:spPr>
        <a:noFill/>
        <a:ln>
          <a:noFill/>
        </a:ln>
      </c:spPr>
    </c:title>
    <c:plotArea>
      <c:layout>
        <c:manualLayout>
          <c:layoutTarget val="inner"/>
          <c:xMode val="edge"/>
          <c:yMode val="edge"/>
          <c:x val="0.25625"/>
          <c:y val="0.2355"/>
          <c:w val="0.4925"/>
          <c:h val="0.51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Pt>
            <c:idx val="4"/>
            <c:spPr>
              <a:solidFill>
                <a:schemeClr val="accent5"/>
              </a:solidFill>
              <a:ln>
                <a:noFill/>
              </a:ln>
            </c:spPr>
          </c:dPt>
          <c:dLbls>
            <c:dLbl>
              <c:idx val="0"/>
              <c:tx>
                <c:rich>
                  <a:bodyPr vert="horz" rot="0" anchor="ctr"/>
                  <a:lstStyle/>
                  <a:p>
                    <a:pPr algn="ctr">
                      <a:defRPr/>
                    </a:pPr>
                    <a:fld id="{84bd5795-7363-437e-b2dc-0a2b712a861c}" type="CATEGORYNAME">
                      <a:rPr lang="en-US" cap="none" u="none" baseline="0">
                        <a:latin typeface="Arial"/>
                        <a:ea typeface="Arial"/>
                        <a:cs typeface="Arial"/>
                      </a:rPr>
                      <a:t>[CATEGORY NAME]</a:t>
                    </a:fld>
                    <a:r>
                      <a:rPr lang="en-US" cap="none" u="none" baseline="0">
                        <a:latin typeface="Arial"/>
                        <a:ea typeface="Arial"/>
                        <a:cs typeface="Arial"/>
                      </a:rPr>
                      <a:t>, </a:t>
                    </a:r>
                    <a:fld id="{1eca6590-2798-4945-8261-a933ef2476a4}"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1"/>
              <c:tx>
                <c:rich>
                  <a:bodyPr vert="horz" rot="0" anchor="ctr"/>
                  <a:lstStyle/>
                  <a:p>
                    <a:pPr algn="ctr">
                      <a:defRPr/>
                    </a:pPr>
                    <a:fld id="{f9d78cfc-2ee9-41cd-84d5-b2adfe8e8689}" type="CATEGORYNAME">
                      <a:rPr lang="en-US" cap="none" u="none" baseline="0">
                        <a:latin typeface="Arial"/>
                        <a:ea typeface="Arial"/>
                        <a:cs typeface="Arial"/>
                      </a:rPr>
                      <a:t>[CATEGORY NAME]</a:t>
                    </a:fld>
                    <a:r>
                      <a:rPr lang="en-US" cap="none" u="none" baseline="0">
                        <a:latin typeface="Arial"/>
                        <a:ea typeface="Arial"/>
                        <a:cs typeface="Arial"/>
                      </a:rPr>
                      <a:t>, </a:t>
                    </a:r>
                    <a:fld id="{70be8ff7-8b24-4529-a00e-0cf03d636fbb}"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2"/>
              <c:tx>
                <c:rich>
                  <a:bodyPr vert="horz" rot="0" anchor="ctr"/>
                  <a:lstStyle/>
                  <a:p>
                    <a:pPr algn="ctr">
                      <a:defRPr/>
                    </a:pPr>
                    <a:r>
                      <a:rPr lang="en-US" cap="none" u="none" baseline="0">
                        <a:latin typeface="Arial"/>
                        <a:ea typeface="Arial"/>
                        <a:cs typeface="Arial"/>
                      </a:rPr>
                      <a:t>Energy and water supply, sewerage and waste treatment, </a:t>
                    </a:r>
                    <a:fld id="{ad1ba814-ead6-4c0d-8eab-94355f2a7186}"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3"/>
              <c:tx>
                <c:rich>
                  <a:bodyPr vert="horz" rot="0" anchor="ctr"/>
                  <a:lstStyle/>
                  <a:p>
                    <a:pPr algn="ctr">
                      <a:defRPr/>
                    </a:pPr>
                    <a:fld id="{498cf05b-32f9-4e6e-be6a-479965c28b82}" type="CATEGORYNAME">
                      <a:rPr lang="en-US" cap="none" u="none" baseline="0">
                        <a:latin typeface="Arial"/>
                        <a:ea typeface="Arial"/>
                        <a:cs typeface="Arial"/>
                      </a:rPr>
                      <a:t>[CATEGORY NAME]</a:t>
                    </a:fld>
                    <a:r>
                      <a:rPr lang="en-US" cap="none" u="none" baseline="0">
                        <a:latin typeface="Arial"/>
                        <a:ea typeface="Arial"/>
                        <a:cs typeface="Arial"/>
                      </a:rPr>
                      <a:t>, 22%</a:t>
                    </a:r>
                  </a:p>
                </c:rich>
              </c:tx>
              <c:dLblPos val="outEnd"/>
              <c:showLegendKey val="0"/>
              <c:showVal val="0"/>
              <c:showBubbleSize val="0"/>
              <c:showCatName val="1"/>
              <c:showSerName val="0"/>
              <c:showPercent val="1"/>
            </c:dLbl>
            <c:dLbl>
              <c:idx val="4"/>
              <c:tx>
                <c:rich>
                  <a:bodyPr vert="horz" rot="0" anchor="ctr"/>
                  <a:lstStyle/>
                  <a:p>
                    <a:pPr algn="ctr">
                      <a:defRPr/>
                    </a:pPr>
                    <a:fld id="{3040eda5-34f2-4e22-ab67-1dfd60e2a69b}" type="CATEGORYNAME">
                      <a:rPr lang="en-US" cap="none" u="none" baseline="0">
                        <a:latin typeface="Arial"/>
                        <a:ea typeface="Arial"/>
                        <a:cs typeface="Arial"/>
                      </a:rPr>
                      <a:t>[CATEGORY NAME]</a:t>
                    </a:fld>
                    <a:r>
                      <a:rPr lang="en-US" cap="none" u="none" baseline="0">
                        <a:latin typeface="Arial"/>
                        <a:ea typeface="Arial"/>
                        <a:cs typeface="Arial"/>
                      </a:rPr>
                      <a:t>, </a:t>
                    </a:r>
                    <a:fld id="{6c2818ad-6894-421c-9d90-ee7ada17bdc9}" type="PERCENTAGE">
                      <a:rPr lang="en-US" cap="none" u="none" baseline="0">
                        <a:latin typeface="Arial"/>
                        <a:ea typeface="Arial"/>
                        <a:cs typeface="Arial"/>
                      </a:rPr>
                      <a:t>[PERCENTAGE]</a:t>
                    </a:fld>
                  </a:p>
                </c:rich>
              </c:tx>
              <c:dLblPos val="outEnd"/>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3'!$C$48:$C$52</c:f>
              <c:strCache/>
            </c:strRef>
          </c:cat>
          <c:val>
            <c:numRef>
              <c:f>'Figure 3'!$D$48:$D$52</c:f>
              <c:numCache/>
            </c:numRef>
          </c:val>
        </c:ser>
      </c:pieChart>
      <c:spPr>
        <a:noFill/>
        <a:ln>
          <a:noFill/>
        </a:ln>
      </c:spPr>
    </c:plotArea>
    <c:plotVisOnly val="1"/>
    <c:dispBlanksAs val="gap"/>
    <c:showDLblsOverMax val="0"/>
  </c:chart>
  <c:spPr>
    <a:solidFill>
      <a:schemeClr val="bg1"/>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Gross value added of the environmental economy, by domain, EU, 2000–2021</a:t>
            </a:r>
            <a:r>
              <a:rPr lang="en-US" cap="none" sz="1600" b="0" u="none" baseline="0">
                <a:solidFill>
                  <a:srgbClr val="000000"/>
                </a:solidFill>
                <a:latin typeface="Arial"/>
                <a:ea typeface="Arial"/>
                <a:cs typeface="Arial"/>
              </a:rPr>
              <a:t>
(in billion €)</a:t>
            </a:r>
          </a:p>
        </c:rich>
      </c:tx>
      <c:layout>
        <c:manualLayout>
          <c:xMode val="edge"/>
          <c:yMode val="edge"/>
          <c:x val="0.00525"/>
          <c:y val="0.00925"/>
        </c:manualLayout>
      </c:layout>
      <c:overlay val="0"/>
      <c:spPr>
        <a:noFill/>
        <a:ln>
          <a:noFill/>
        </a:ln>
      </c:spPr>
    </c:title>
    <c:plotArea>
      <c:layout>
        <c:manualLayout>
          <c:xMode val="edge"/>
          <c:yMode val="edge"/>
          <c:x val="0.01475"/>
          <c:y val="0.182"/>
          <c:w val="0.97075"/>
          <c:h val="0.5545"/>
        </c:manualLayout>
      </c:layout>
      <c:areaChart>
        <c:grouping val="stacked"/>
        <c:varyColors val="0"/>
        <c:ser>
          <c:idx val="8"/>
          <c:order val="0"/>
          <c:tx>
            <c:strRef>
              <c:f>'Figure 4'!$C$49</c:f>
              <c:strCache>
                <c:ptCount val="1"/>
                <c:pt idx="0">
                  <c:v>Waste management </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4'!$D$49:$X$49</c:f>
              <c:numCache/>
            </c:numRef>
          </c:val>
        </c:ser>
        <c:ser>
          <c:idx val="3"/>
          <c:order val="1"/>
          <c:tx>
            <c:strRef>
              <c:f>'Figure 4'!$C$50</c:f>
              <c:strCache>
                <c:ptCount val="1"/>
                <c:pt idx="0">
                  <c:v>Wastewater management</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4'!$D$50:$X$50</c:f>
              <c:numCache/>
            </c:numRef>
          </c:val>
        </c:ser>
        <c:ser>
          <c:idx val="2"/>
          <c:order val="2"/>
          <c:tx>
            <c:strRef>
              <c:f>'Figure 4'!$C$51</c:f>
              <c:strCache>
                <c:ptCount val="1"/>
                <c:pt idx="0">
                  <c:v>Other environmental protection</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4'!$D$51:$X$51</c:f>
              <c:numCache/>
            </c:numRef>
          </c:val>
        </c:ser>
        <c:ser>
          <c:idx val="1"/>
          <c:order val="3"/>
          <c:tx>
            <c:strRef>
              <c:f>'Figure 4'!$C$52</c:f>
              <c:strCache>
                <c:ptCount val="1"/>
                <c:pt idx="0">
                  <c:v>Renewable energy and energy efficiency</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4'!$D$52:$X$52</c:f>
              <c:numCache/>
            </c:numRef>
          </c:val>
        </c:ser>
        <c:ser>
          <c:idx val="9"/>
          <c:order val="4"/>
          <c:tx>
            <c:strRef>
              <c:f>'Figure 4'!$C$53</c:f>
              <c:strCache>
                <c:ptCount val="1"/>
                <c:pt idx="0">
                  <c:v>Water saving</c:v>
                </c:pt>
              </c:strCache>
            </c:strRef>
          </c:tx>
          <c:spPr>
            <a:solidFill>
              <a:schemeClr val="accent4">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4'!$D$53:$X$53</c:f>
              <c:numCache/>
            </c:numRef>
          </c:val>
        </c:ser>
        <c:axId val="9268086"/>
        <c:axId val="16303911"/>
      </c:areaChart>
      <c:catAx>
        <c:axId val="926808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6303911"/>
        <c:crosses val="autoZero"/>
        <c:auto val="1"/>
        <c:lblOffset val="100"/>
        <c:noMultiLvlLbl val="0"/>
      </c:catAx>
      <c:valAx>
        <c:axId val="1630391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9268086"/>
        <c:crosses val="autoZero"/>
        <c:crossBetween val="midCat"/>
        <c:dispUnits/>
      </c:valAx>
      <c:spPr>
        <a:solidFill>
          <a:schemeClr val="bg1"/>
        </a:solidFill>
        <a:ln>
          <a:noFill/>
        </a:ln>
      </c:spPr>
    </c:plotArea>
    <c:legend>
      <c:legendPos val="b"/>
      <c:layout>
        <c:manualLayout>
          <c:xMode val="edge"/>
          <c:yMode val="edge"/>
          <c:x val="0.17525"/>
          <c:y val="0.7615"/>
          <c:w val="0.64925"/>
          <c:h val="0.12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38100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15325"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3</xdr:row>
      <xdr:rowOff>152400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38100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34375" y="447675"/>
          <a:ext cx="0" cy="733425"/>
        </a:xfrm>
        <a:prstGeom prst="rect">
          <a:avLst/>
        </a:prstGeom>
        <a:noFill/>
        <a:ln>
          <a:noFill/>
        </a:ln>
      </xdr:spPr>
    </xdr:pic>
    <xdr:clientData/>
  </xdr:twoCellAnchor>
  <xdr:twoCellAnchor editAs="oneCell">
    <xdr:from>
      <xdr:col>1</xdr:col>
      <xdr:colOff>28575</xdr:colOff>
      <xdr:row>1</xdr:row>
      <xdr:rowOff>28575</xdr:rowOff>
    </xdr:from>
    <xdr:to>
      <xdr:col>7</xdr:col>
      <xdr:colOff>152400</xdr:colOff>
      <xdr:row>3</xdr:row>
      <xdr:rowOff>152400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80975"/>
          <a:ext cx="2867025" cy="409575"/>
        </a:xfrm>
        <a:prstGeom prst="rect">
          <a:avLst/>
        </a:prstGeom>
        <a:ln>
          <a:noFill/>
        </a:ln>
      </xdr:spPr>
    </xdr:pic>
    <xdr:clientData/>
  </xdr:twoCellAnchor>
  <xdr:twoCellAnchor editAs="oneCell">
    <xdr:from>
      <xdr:col>19</xdr:col>
      <xdr:colOff>28575</xdr:colOff>
      <xdr:row>2</xdr:row>
      <xdr:rowOff>66675</xdr:rowOff>
    </xdr:from>
    <xdr:to>
      <xdr:col>24</xdr:col>
      <xdr:colOff>257175</xdr:colOff>
      <xdr:row>6</xdr:row>
      <xdr:rowOff>152400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420100" y="3429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0.76875</cdr:y>
    </cdr:from>
    <cdr:to>
      <cdr:x>0.126</cdr:x>
      <cdr:y>1</cdr:y>
    </cdr:to>
    <cdr:sp macro="" textlink="">
      <cdr:nvSpPr>
        <cdr:cNvPr id="2" name="TextBox 1"/>
        <cdr:cNvSpPr txBox="1"/>
      </cdr:nvSpPr>
      <cdr:spPr>
        <a:xfrm>
          <a:off x="295275" y="4648200"/>
          <a:ext cx="962025" cy="140017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0.064</cdr:x>
      <cdr:y>0.76875</cdr:y>
    </cdr:from>
    <cdr:to>
      <cdr:x>0.16</cdr:x>
      <cdr:y>1</cdr:y>
    </cdr:to>
    <cdr:sp macro="" textlink="">
      <cdr:nvSpPr>
        <cdr:cNvPr id="3" name="TextBox 2"/>
        <cdr:cNvSpPr txBox="1"/>
      </cdr:nvSpPr>
      <cdr:spPr>
        <a:xfrm>
          <a:off x="638175" y="4648200"/>
          <a:ext cx="962025" cy="140017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0.00525</cdr:x>
      <cdr:y>0.831</cdr:y>
    </cdr:from>
    <cdr:to>
      <cdr:x>0</cdr:x>
      <cdr:y>0</cdr:y>
    </cdr:to>
    <cdr:sp macro="" textlink="">
      <cdr:nvSpPr>
        <cdr:cNvPr id="5" name="FootonotesShape"/>
        <cdr:cNvSpPr txBox="1"/>
      </cdr:nvSpPr>
      <cdr:spPr>
        <a:xfrm>
          <a:off x="47625" y="50196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Eurostat estimates</a:t>
          </a:r>
        </a:p>
        <a:p>
          <a:r>
            <a:rPr lang="en-GB" sz="1200">
              <a:latin typeface="Arial" panose="020B0604020202020204" pitchFamily="34" charset="0"/>
            </a:rPr>
            <a:t>(²) In full-time equivalents</a:t>
          </a:r>
        </a:p>
        <a:p>
          <a:r>
            <a:rPr lang="en-GB" sz="1200">
              <a:latin typeface="Arial" panose="020B0604020202020204" pitchFamily="34" charset="0"/>
            </a:rPr>
            <a:t>(³) Index compiled for chain-linked volumes data in € million (reference year 2010; at 2010 exchange rates)</a:t>
          </a:r>
        </a:p>
        <a:p>
          <a:r>
            <a:rPr lang="en-GB" sz="1200">
              <a:latin typeface="Arial" panose="020B0604020202020204" pitchFamily="34" charset="0"/>
            </a:rPr>
            <a:t>(⁴) Thousand persons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nama_10_a10_e, nama_10_gdp, env_ac_egss1, env_ac_egss2)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4</xdr:row>
      <xdr:rowOff>104775</xdr:rowOff>
    </xdr:from>
    <xdr:ext cx="10010775" cy="6048375"/>
    <xdr:graphicFrame macro="">
      <xdr:nvGraphicFramePr>
        <xdr:cNvPr id="3" name="Chart 2"/>
        <xdr:cNvGraphicFramePr/>
      </xdr:nvGraphicFramePr>
      <xdr:xfrm>
        <a:off x="695325" y="752475"/>
        <a:ext cx="10010775" cy="604837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0.89275</cdr:y>
    </cdr:from>
    <cdr:to>
      <cdr:x>0</cdr:x>
      <cdr:y>0</cdr:y>
    </cdr:to>
    <cdr:sp macro="" textlink="">
      <cdr:nvSpPr>
        <cdr:cNvPr id="2" name="FootonotesShape"/>
        <cdr:cNvSpPr txBox="1"/>
      </cdr:nvSpPr>
      <cdr:spPr>
        <a:xfrm>
          <a:off x="47625" y="5448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EU are estimated by Eurostat.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env_ac_egss1)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57150</xdr:rowOff>
    </xdr:from>
    <xdr:to>
      <xdr:col>16</xdr:col>
      <xdr:colOff>76200</xdr:colOff>
      <xdr:row>42</xdr:row>
      <xdr:rowOff>9525</xdr:rowOff>
    </xdr:to>
    <xdr:graphicFrame macro="">
      <xdr:nvGraphicFramePr>
        <xdr:cNvPr id="3" name="Chart 2"/>
        <xdr:cNvGraphicFramePr/>
      </xdr:nvGraphicFramePr>
      <xdr:xfrm>
        <a:off x="695325" y="704850"/>
        <a:ext cx="10344150" cy="610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0.91425</cdr:y>
    </cdr:from>
    <cdr:to>
      <cdr:x>0</cdr:x>
      <cdr:y>0</cdr:y>
    </cdr:to>
    <cdr:sp macro="" textlink="">
      <cdr:nvSpPr>
        <cdr:cNvPr id="2" name="FootonotesShape"/>
        <cdr:cNvSpPr txBox="1"/>
      </cdr:nvSpPr>
      <cdr:spPr>
        <a:xfrm>
          <a:off x="47625" y="50387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Data for EU are estimated by Eurostat.</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env_ac_egss3)</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xdr:row>
      <xdr:rowOff>9525</xdr:rowOff>
    </xdr:from>
    <xdr:to>
      <xdr:col>6</xdr:col>
      <xdr:colOff>333375</xdr:colOff>
      <xdr:row>38</xdr:row>
      <xdr:rowOff>19050</xdr:rowOff>
    </xdr:to>
    <xdr:graphicFrame macro="">
      <xdr:nvGraphicFramePr>
        <xdr:cNvPr id="3" name="Chart 2"/>
        <xdr:cNvGraphicFramePr/>
      </xdr:nvGraphicFramePr>
      <xdr:xfrm>
        <a:off x="676275" y="657225"/>
        <a:ext cx="5400675" cy="5514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0.91275</cdr:y>
    </cdr:from>
    <cdr:to>
      <cdr:x>0</cdr:x>
      <cdr:y>0</cdr:y>
    </cdr:to>
    <cdr:sp macro="" textlink="">
      <cdr:nvSpPr>
        <cdr:cNvPr id="6" name="FootonotesShape"/>
        <cdr:cNvSpPr txBox="1"/>
      </cdr:nvSpPr>
      <cdr:spPr>
        <a:xfrm>
          <a:off x="47625"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EU are estimated by Eurostat.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env_ac_egss2)</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3</xdr:row>
      <xdr:rowOff>47625</xdr:rowOff>
    </xdr:from>
    <xdr:to>
      <xdr:col>15</xdr:col>
      <xdr:colOff>542925</xdr:colOff>
      <xdr:row>39</xdr:row>
      <xdr:rowOff>28575</xdr:rowOff>
    </xdr:to>
    <xdr:graphicFrame macro="">
      <xdr:nvGraphicFramePr>
        <xdr:cNvPr id="3" name="Chart 1"/>
        <xdr:cNvGraphicFramePr/>
      </xdr:nvGraphicFramePr>
      <xdr:xfrm>
        <a:off x="685800" y="533400"/>
        <a:ext cx="10753725" cy="5810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Environmental_economy_%E2%80%93_statistics_on_employment_and_growth"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view/ENV_AC_EGSS2__custom_5166062/bookmark/table?lang=en&amp;bookmarkId=c0c712ef-214d-4a84-b44b-a794ba8755c4"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view/NAMA_10_GDP__custom_2213556/bookmark/table?lang=en&amp;bookmarkId=6987a30d-0036-4f73-a9e1-affd6d9623e9" TargetMode="Externa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view/NAMA_10_A10_E__custom_10576749/default/table?lang=en" TargetMode="External" /><Relationship Id="rId2" Type="http://schemas.openxmlformats.org/officeDocument/2006/relationships/hyperlink" Target="https://ec.europa.eu/eurostat/databrowser/view/NAMA_10_GDP__custom_10576936/default/table?lang=en" TargetMode="External" /><Relationship Id="rId3" Type="http://schemas.openxmlformats.org/officeDocument/2006/relationships/hyperlink" Target="https://ec.europa.eu/eurostat/databrowser/view/ENV_AC_EGSS1__custom_5165203/bookmark/table?lang=en&amp;bookmarkId=99f02c01-de54-48b4-93ad-b9ac1d567437" TargetMode="External" /><Relationship Id="rId4" Type="http://schemas.openxmlformats.org/officeDocument/2006/relationships/hyperlink" Target="https://ec.europa.eu/eurostat/databrowser/view/ENV_AC_EGSS2__custom_5165273/bookmark/table?lang=en&amp;bookmarkId=cb33028a-186a-4044-8c3e-40fb9bc00fb4"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view/ENV_AC_EGSS1__custom_2199758/bookmark/table?lang=en&amp;bookmarkId=e7565215-ae77-4c77-8afb-e6b2e7399793"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view/ENV_AC_EGSS3__custom_5165660/bookmark/table?lang=en&amp;bookmarkId=1e15e917-a5f0-4486-9f56-cafde779ec04"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Z32"/>
  <sheetViews>
    <sheetView showGridLines="0" tabSelected="1" workbookViewId="0" topLeftCell="A1"/>
  </sheetViews>
  <sheetFormatPr defaultColWidth="0" defaultRowHeight="12" zeroHeight="1"/>
  <cols>
    <col min="1" max="1" width="2.421875" style="7" customWidth="1"/>
    <col min="2" max="25" width="6.8515625" style="7" customWidth="1"/>
    <col min="26" max="26" width="2.421875" style="15" customWidth="1"/>
    <col min="27" max="16384" width="10.140625" style="7" hidden="1" customWidth="1"/>
  </cols>
  <sheetData>
    <row r="1" spans="1:26" ht="12" customHeight="1">
      <c r="A1" s="6"/>
      <c r="B1" s="6"/>
      <c r="C1" s="6"/>
      <c r="D1" s="6"/>
      <c r="E1" s="6"/>
      <c r="F1" s="6"/>
      <c r="G1" s="6"/>
      <c r="H1" s="6"/>
      <c r="I1" s="6"/>
      <c r="J1" s="6"/>
      <c r="K1" s="6"/>
      <c r="L1" s="6"/>
      <c r="M1" s="6"/>
      <c r="N1" s="6"/>
      <c r="O1" s="6"/>
      <c r="P1" s="6"/>
      <c r="Q1" s="6"/>
      <c r="R1" s="6"/>
      <c r="S1" s="6"/>
      <c r="T1" s="6"/>
      <c r="U1" s="6"/>
      <c r="V1" s="6"/>
      <c r="W1" s="6"/>
      <c r="X1" s="6"/>
      <c r="Y1" s="6"/>
      <c r="Z1" s="6"/>
    </row>
    <row r="2" spans="1:26" ht="9.95" customHeight="1">
      <c r="A2" s="6"/>
      <c r="B2" s="8"/>
      <c r="C2" s="9"/>
      <c r="D2" s="9"/>
      <c r="E2" s="9"/>
      <c r="F2" s="9"/>
      <c r="G2" s="9"/>
      <c r="H2" s="9"/>
      <c r="I2" s="9"/>
      <c r="J2" s="9"/>
      <c r="K2" s="9"/>
      <c r="L2" s="9"/>
      <c r="M2" s="9"/>
      <c r="N2" s="9"/>
      <c r="O2" s="9"/>
      <c r="P2" s="9"/>
      <c r="Q2" s="9"/>
      <c r="R2" s="9"/>
      <c r="S2" s="9"/>
      <c r="T2" s="9"/>
      <c r="U2" s="9"/>
      <c r="V2" s="9"/>
      <c r="W2" s="9"/>
      <c r="X2" s="9"/>
      <c r="Y2" s="9"/>
      <c r="Z2" s="6"/>
    </row>
    <row r="3" spans="1:26" ht="12.75">
      <c r="A3" s="6"/>
      <c r="B3" s="9"/>
      <c r="C3" s="9"/>
      <c r="D3" s="9"/>
      <c r="E3" s="9"/>
      <c r="F3" s="9"/>
      <c r="G3" s="9"/>
      <c r="H3" s="9"/>
      <c r="I3" s="9"/>
      <c r="J3" s="9"/>
      <c r="K3" s="9"/>
      <c r="L3" s="9"/>
      <c r="M3" s="9"/>
      <c r="N3" s="9"/>
      <c r="O3" s="9"/>
      <c r="P3" s="9"/>
      <c r="Q3" s="9"/>
      <c r="R3" s="9"/>
      <c r="S3" s="9"/>
      <c r="T3" s="9"/>
      <c r="U3" s="9"/>
      <c r="V3" s="9"/>
      <c r="W3" s="9"/>
      <c r="X3" s="9"/>
      <c r="Y3" s="9"/>
      <c r="Z3" s="6"/>
    </row>
    <row r="4" spans="1:26" ht="12.75">
      <c r="A4" s="6"/>
      <c r="B4" s="9"/>
      <c r="C4" s="9"/>
      <c r="D4" s="9"/>
      <c r="E4" s="9"/>
      <c r="F4" s="9"/>
      <c r="G4" s="9"/>
      <c r="H4" s="9"/>
      <c r="I4" s="9"/>
      <c r="J4" s="9"/>
      <c r="K4" s="9"/>
      <c r="L4" s="9"/>
      <c r="M4" s="9"/>
      <c r="N4" s="9"/>
      <c r="O4" s="9"/>
      <c r="P4" s="9"/>
      <c r="Q4" s="9"/>
      <c r="R4" s="9"/>
      <c r="S4" s="9"/>
      <c r="T4" s="9"/>
      <c r="U4" s="9"/>
      <c r="V4" s="9"/>
      <c r="W4" s="9"/>
      <c r="X4" s="9"/>
      <c r="Y4" s="9"/>
      <c r="Z4" s="6"/>
    </row>
    <row r="5" spans="1:26" ht="12.75">
      <c r="A5" s="6"/>
      <c r="B5" s="10" t="s">
        <v>62</v>
      </c>
      <c r="C5" s="11"/>
      <c r="D5" s="9"/>
      <c r="E5" s="9"/>
      <c r="F5" s="9"/>
      <c r="G5" s="9"/>
      <c r="H5" s="9"/>
      <c r="I5" s="9"/>
      <c r="J5" s="9"/>
      <c r="K5" s="9"/>
      <c r="L5" s="9"/>
      <c r="M5" s="9"/>
      <c r="N5" s="9"/>
      <c r="O5" s="9"/>
      <c r="P5" s="9"/>
      <c r="Q5" s="9"/>
      <c r="R5" s="9"/>
      <c r="S5" s="9"/>
      <c r="T5" s="9"/>
      <c r="U5" s="9"/>
      <c r="V5" s="9"/>
      <c r="W5" s="9"/>
      <c r="X5" s="9"/>
      <c r="Y5" s="9"/>
      <c r="Z5" s="6"/>
    </row>
    <row r="6" spans="1:26" ht="12.75">
      <c r="A6" s="6"/>
      <c r="B6" s="12" t="s">
        <v>63</v>
      </c>
      <c r="C6" s="9"/>
      <c r="D6" s="9"/>
      <c r="E6" s="9"/>
      <c r="F6" s="9"/>
      <c r="G6" s="9"/>
      <c r="H6" s="9"/>
      <c r="I6" s="9"/>
      <c r="J6" s="9"/>
      <c r="K6" s="9"/>
      <c r="L6" s="9"/>
      <c r="M6" s="9"/>
      <c r="N6" s="9"/>
      <c r="O6" s="9"/>
      <c r="P6" s="9"/>
      <c r="Q6" s="9"/>
      <c r="R6" s="9"/>
      <c r="S6" s="9"/>
      <c r="T6" s="9"/>
      <c r="U6" s="9"/>
      <c r="V6" s="9"/>
      <c r="W6" s="9"/>
      <c r="X6" s="9"/>
      <c r="Y6" s="9"/>
      <c r="Z6" s="6"/>
    </row>
    <row r="7" spans="1:26" ht="12.75">
      <c r="A7" s="6"/>
      <c r="B7" s="12" t="s">
        <v>64</v>
      </c>
      <c r="C7" s="9"/>
      <c r="D7" s="9"/>
      <c r="E7" s="9"/>
      <c r="F7" s="9"/>
      <c r="G7" s="9"/>
      <c r="H7" s="9"/>
      <c r="I7" s="9"/>
      <c r="J7" s="9"/>
      <c r="K7" s="9"/>
      <c r="L7" s="9"/>
      <c r="M7" s="9"/>
      <c r="N7" s="9"/>
      <c r="O7" s="9"/>
      <c r="P7" s="9"/>
      <c r="Q7" s="9"/>
      <c r="R7" s="9"/>
      <c r="S7" s="9"/>
      <c r="T7" s="9"/>
      <c r="U7" s="9"/>
      <c r="V7" s="9"/>
      <c r="W7" s="9"/>
      <c r="X7" s="9"/>
      <c r="Y7" s="9"/>
      <c r="Z7" s="6"/>
    </row>
    <row r="8" spans="1:26" ht="12.75">
      <c r="A8" s="6"/>
      <c r="B8" s="12" t="s">
        <v>65</v>
      </c>
      <c r="C8" s="9"/>
      <c r="D8" s="9"/>
      <c r="E8" s="9"/>
      <c r="F8" s="9"/>
      <c r="G8" s="9"/>
      <c r="H8" s="9"/>
      <c r="I8" s="9"/>
      <c r="J8" s="9"/>
      <c r="K8" s="9"/>
      <c r="L8" s="9"/>
      <c r="M8" s="9"/>
      <c r="N8" s="9"/>
      <c r="O8" s="9"/>
      <c r="P8" s="9"/>
      <c r="Q8" s="9"/>
      <c r="R8" s="9"/>
      <c r="S8" s="9"/>
      <c r="T8" s="9"/>
      <c r="U8" s="9"/>
      <c r="V8" s="9"/>
      <c r="W8" s="9"/>
      <c r="X8" s="9"/>
      <c r="Y8" s="9"/>
      <c r="Z8" s="13"/>
    </row>
    <row r="9" spans="1:26" ht="9.95" customHeight="1">
      <c r="A9" s="6"/>
      <c r="B9" s="12"/>
      <c r="C9" s="9"/>
      <c r="D9" s="9"/>
      <c r="E9" s="14"/>
      <c r="F9" s="9"/>
      <c r="G9" s="9"/>
      <c r="H9" s="9"/>
      <c r="I9" s="9"/>
      <c r="J9" s="9"/>
      <c r="K9" s="9"/>
      <c r="L9" s="9"/>
      <c r="M9" s="9"/>
      <c r="N9" s="9"/>
      <c r="O9" s="9"/>
      <c r="P9" s="9"/>
      <c r="Q9" s="9"/>
      <c r="R9" s="9"/>
      <c r="S9" s="9"/>
      <c r="T9" s="9"/>
      <c r="U9" s="9"/>
      <c r="V9" s="9"/>
      <c r="W9" s="9"/>
      <c r="X9" s="9"/>
      <c r="Y9" s="9"/>
      <c r="Z9" s="13"/>
    </row>
    <row r="10" spans="1:26" ht="6"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9.9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6"/>
    </row>
    <row r="12" spans="1:26" ht="12">
      <c r="A12" s="6"/>
      <c r="B12" s="16" t="s">
        <v>66</v>
      </c>
      <c r="E12" s="17" t="s">
        <v>32</v>
      </c>
      <c r="Z12" s="6"/>
    </row>
    <row r="13" spans="1:26" ht="12">
      <c r="A13" s="6"/>
      <c r="Z13" s="6"/>
    </row>
    <row r="14" spans="1:26" ht="15" customHeight="1">
      <c r="A14" s="6"/>
      <c r="B14" s="16" t="s">
        <v>67</v>
      </c>
      <c r="E14" s="161" t="s">
        <v>204</v>
      </c>
      <c r="F14" s="161"/>
      <c r="G14" s="161"/>
      <c r="H14" s="161"/>
      <c r="I14" s="161"/>
      <c r="J14" s="161"/>
      <c r="K14" s="161"/>
      <c r="L14" s="161"/>
      <c r="M14" s="161"/>
      <c r="N14" s="161"/>
      <c r="O14" s="161"/>
      <c r="P14" s="161"/>
      <c r="Q14" s="161"/>
      <c r="R14" s="161"/>
      <c r="S14" s="161"/>
      <c r="T14" s="161"/>
      <c r="U14" s="161"/>
      <c r="V14" s="161"/>
      <c r="W14" s="161"/>
      <c r="X14" s="161"/>
      <c r="Y14" s="161"/>
      <c r="Z14" s="6"/>
    </row>
    <row r="15" spans="1:26" ht="12">
      <c r="A15" s="6"/>
      <c r="E15" s="161"/>
      <c r="F15" s="161"/>
      <c r="G15" s="161"/>
      <c r="H15" s="161"/>
      <c r="I15" s="161"/>
      <c r="J15" s="161"/>
      <c r="K15" s="161"/>
      <c r="L15" s="161"/>
      <c r="M15" s="161"/>
      <c r="N15" s="161"/>
      <c r="O15" s="161"/>
      <c r="P15" s="161"/>
      <c r="Q15" s="161"/>
      <c r="R15" s="161"/>
      <c r="S15" s="161"/>
      <c r="T15" s="161"/>
      <c r="U15" s="161"/>
      <c r="V15" s="161"/>
      <c r="W15" s="161"/>
      <c r="X15" s="161"/>
      <c r="Y15" s="161"/>
      <c r="Z15" s="6"/>
    </row>
    <row r="16" spans="1:26" ht="12">
      <c r="A16" s="6"/>
      <c r="Z16" s="6"/>
    </row>
    <row r="17" spans="1:26" ht="12">
      <c r="A17" s="6"/>
      <c r="B17" s="16" t="s">
        <v>68</v>
      </c>
      <c r="E17" s="18" t="s">
        <v>190</v>
      </c>
      <c r="Z17" s="6"/>
    </row>
    <row r="18" spans="1:26" ht="12">
      <c r="A18" s="6"/>
      <c r="D18" s="19"/>
      <c r="Z18" s="6"/>
    </row>
    <row r="19" spans="1:26" ht="12">
      <c r="A19" s="6"/>
      <c r="B19" s="16" t="s">
        <v>69</v>
      </c>
      <c r="E19" s="20" t="s">
        <v>80</v>
      </c>
      <c r="G19" s="21"/>
      <c r="Z19" s="6"/>
    </row>
    <row r="20" spans="1:26" ht="9.95" customHeight="1">
      <c r="A20" s="6"/>
      <c r="Z20" s="6"/>
    </row>
    <row r="21" spans="1:26" ht="6" customHeight="1">
      <c r="A21" s="6"/>
      <c r="B21" s="22"/>
      <c r="C21" s="23"/>
      <c r="D21" s="6"/>
      <c r="E21" s="24"/>
      <c r="F21" s="24"/>
      <c r="G21" s="24"/>
      <c r="H21" s="24"/>
      <c r="I21" s="24"/>
      <c r="J21" s="24"/>
      <c r="K21" s="24"/>
      <c r="L21" s="24"/>
      <c r="M21" s="24"/>
      <c r="N21" s="24"/>
      <c r="O21" s="24"/>
      <c r="P21" s="24"/>
      <c r="Q21" s="24"/>
      <c r="R21" s="24"/>
      <c r="S21" s="24"/>
      <c r="T21" s="24"/>
      <c r="U21" s="24"/>
      <c r="V21" s="24"/>
      <c r="W21" s="24"/>
      <c r="X21" s="24"/>
      <c r="Y21" s="24"/>
      <c r="Z21" s="6"/>
    </row>
    <row r="22" spans="1:26" ht="9.95" customHeight="1">
      <c r="A22" s="6"/>
      <c r="B22" s="25"/>
      <c r="C22" s="26"/>
      <c r="D22" s="15"/>
      <c r="E22" s="27"/>
      <c r="F22" s="27"/>
      <c r="G22" s="27"/>
      <c r="H22" s="27"/>
      <c r="I22" s="27"/>
      <c r="J22" s="27"/>
      <c r="K22" s="27"/>
      <c r="L22" s="27"/>
      <c r="M22" s="27"/>
      <c r="N22" s="27"/>
      <c r="O22" s="27"/>
      <c r="P22" s="27"/>
      <c r="Q22" s="27"/>
      <c r="R22" s="27"/>
      <c r="S22" s="27"/>
      <c r="T22" s="27"/>
      <c r="U22" s="27"/>
      <c r="V22" s="27"/>
      <c r="W22" s="27"/>
      <c r="X22" s="27"/>
      <c r="Y22" s="27"/>
      <c r="Z22" s="6"/>
    </row>
    <row r="23" spans="1:26" ht="36" customHeight="1">
      <c r="A23" s="6"/>
      <c r="B23" s="28" t="s">
        <v>70</v>
      </c>
      <c r="E23" s="161" t="s">
        <v>71</v>
      </c>
      <c r="F23" s="161"/>
      <c r="G23" s="161"/>
      <c r="H23" s="161"/>
      <c r="I23" s="161"/>
      <c r="J23" s="161"/>
      <c r="K23" s="161"/>
      <c r="L23" s="161"/>
      <c r="M23" s="161"/>
      <c r="N23" s="161"/>
      <c r="O23" s="161"/>
      <c r="P23" s="161"/>
      <c r="Q23" s="161"/>
      <c r="R23" s="161"/>
      <c r="S23" s="161"/>
      <c r="T23" s="161"/>
      <c r="U23" s="161"/>
      <c r="V23" s="161"/>
      <c r="W23" s="161"/>
      <c r="X23" s="161"/>
      <c r="Y23" s="161"/>
      <c r="Z23" s="6"/>
    </row>
    <row r="24" spans="1:26" ht="12.95" customHeight="1">
      <c r="A24" s="6"/>
      <c r="E24" s="162" t="s">
        <v>72</v>
      </c>
      <c r="F24" s="162"/>
      <c r="G24" s="162"/>
      <c r="H24" s="162"/>
      <c r="I24" s="162"/>
      <c r="J24" s="162"/>
      <c r="K24" s="162"/>
      <c r="L24" s="162"/>
      <c r="M24" s="162"/>
      <c r="N24" s="162"/>
      <c r="O24" s="162"/>
      <c r="P24" s="162"/>
      <c r="Q24" s="162"/>
      <c r="R24" s="162"/>
      <c r="S24" s="162"/>
      <c r="T24" s="162"/>
      <c r="U24" s="162"/>
      <c r="V24" s="162"/>
      <c r="W24" s="162"/>
      <c r="X24" s="162"/>
      <c r="Y24" s="162"/>
      <c r="Z24" s="6"/>
    </row>
    <row r="25" spans="1:26" ht="12.95" customHeight="1">
      <c r="A25" s="6"/>
      <c r="E25" s="7" t="s">
        <v>73</v>
      </c>
      <c r="Z25" s="6"/>
    </row>
    <row r="26" spans="1:26" ht="15.75" customHeight="1">
      <c r="A26" s="6"/>
      <c r="E26" s="7" t="s">
        <v>74</v>
      </c>
      <c r="N26" s="20" t="s">
        <v>75</v>
      </c>
      <c r="Z26" s="6"/>
    </row>
    <row r="27" spans="1:26" ht="17.25" customHeight="1">
      <c r="A27" s="6"/>
      <c r="E27" s="158" t="s">
        <v>76</v>
      </c>
      <c r="F27" s="158"/>
      <c r="G27" s="158"/>
      <c r="H27" s="158"/>
      <c r="I27" s="158"/>
      <c r="J27" s="158"/>
      <c r="K27" s="159"/>
      <c r="L27" s="158"/>
      <c r="M27" s="158"/>
      <c r="N27" s="160" t="s">
        <v>77</v>
      </c>
      <c r="Z27" s="6"/>
    </row>
    <row r="28" spans="1:26" ht="60" customHeight="1">
      <c r="A28" s="6"/>
      <c r="B28" s="28" t="s">
        <v>78</v>
      </c>
      <c r="E28" s="161" t="s">
        <v>79</v>
      </c>
      <c r="F28" s="161"/>
      <c r="G28" s="161"/>
      <c r="H28" s="161"/>
      <c r="I28" s="161"/>
      <c r="J28" s="161"/>
      <c r="K28" s="161"/>
      <c r="L28" s="161"/>
      <c r="M28" s="161"/>
      <c r="N28" s="161"/>
      <c r="O28" s="161"/>
      <c r="P28" s="161"/>
      <c r="Q28" s="161"/>
      <c r="R28" s="161"/>
      <c r="S28" s="161"/>
      <c r="T28" s="161"/>
      <c r="U28" s="161"/>
      <c r="V28" s="161"/>
      <c r="W28" s="161"/>
      <c r="X28" s="161"/>
      <c r="Y28" s="161"/>
      <c r="Z28" s="6"/>
    </row>
    <row r="29" spans="1:26" ht="21.75" customHeight="1">
      <c r="A29" s="6"/>
      <c r="B29" s="29"/>
      <c r="E29" s="30"/>
      <c r="Z29" s="6"/>
    </row>
    <row r="30" spans="1:26" ht="12"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2" ht="12" hidden="1">
      <c r="Z32" s="7"/>
    </row>
    <row r="33" s="7" customFormat="1" ht="12" hidden="1"/>
    <row r="34" s="7" customFormat="1" ht="12" hidden="1"/>
    <row r="35" s="7" customFormat="1" ht="12" hidden="1"/>
    <row r="36" s="7" customFormat="1" ht="15" customHeight="1" hidden="1"/>
    <row r="37" s="7" customFormat="1" ht="15" customHeight="1" hidden="1"/>
    <row r="38" s="7" customFormat="1" ht="15" customHeight="1" hidden="1"/>
    <row r="39" s="7" customFormat="1" ht="15" customHeight="1" hidden="1"/>
    <row r="40" s="7" customFormat="1" ht="15" customHeight="1" hidden="1"/>
    <row r="41" s="7" customFormat="1" ht="15" customHeight="1" hidden="1"/>
  </sheetData>
  <mergeCells count="4">
    <mergeCell ref="E14:Y15"/>
    <mergeCell ref="E23:Y23"/>
    <mergeCell ref="E24:Y24"/>
    <mergeCell ref="E28:Y28"/>
  </mergeCells>
  <hyperlinks>
    <hyperlink ref="E19" r:id="rId1" display="https://ec.europa.eu/eurostat/statistics-explained/index.php?title=Environmental_economy_%E2%80%93_statistics_on_employment_and_growth"/>
    <hyperlink ref="N26" r:id="rId2" display="https://ec.europa.eu/eurostat/about/policies/copyright"/>
    <hyperlink ref="N27"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00102615356"/>
  </sheetPr>
  <dimension ref="A1:X47"/>
  <sheetViews>
    <sheetView workbookViewId="0" topLeftCell="A1"/>
  </sheetViews>
  <sheetFormatPr defaultColWidth="8.7109375" defaultRowHeight="12"/>
  <cols>
    <col min="1" max="1" width="17.421875" style="125" customWidth="1"/>
    <col min="2" max="2" width="38.421875" style="125" customWidth="1"/>
    <col min="3" max="22" width="11.00390625" style="125" customWidth="1"/>
    <col min="23" max="16384" width="8.7109375" style="125" customWidth="1"/>
  </cols>
  <sheetData>
    <row r="1" ht="12">
      <c r="A1" s="125" t="s">
        <v>169</v>
      </c>
    </row>
    <row r="3" spans="1:4" ht="12">
      <c r="A3" s="113" t="s">
        <v>209</v>
      </c>
      <c r="D3" s="135" t="s">
        <v>197</v>
      </c>
    </row>
    <row r="4" spans="1:2" ht="12">
      <c r="A4" s="113" t="s">
        <v>86</v>
      </c>
      <c r="B4" s="34" t="s">
        <v>178</v>
      </c>
    </row>
    <row r="5" spans="1:2" ht="12">
      <c r="A5" s="113" t="s">
        <v>87</v>
      </c>
      <c r="B5" s="136" t="s">
        <v>115</v>
      </c>
    </row>
    <row r="7" spans="1:3" ht="12">
      <c r="A7" s="34" t="s">
        <v>88</v>
      </c>
      <c r="C7" s="113" t="s">
        <v>89</v>
      </c>
    </row>
    <row r="8" spans="1:3" ht="12">
      <c r="A8" s="34" t="s">
        <v>106</v>
      </c>
      <c r="C8" s="113" t="s">
        <v>107</v>
      </c>
    </row>
    <row r="9" spans="1:3" ht="12">
      <c r="A9" s="34" t="s">
        <v>92</v>
      </c>
      <c r="C9" s="113" t="s">
        <v>113</v>
      </c>
    </row>
    <row r="10" spans="1:3" ht="12">
      <c r="A10" s="34" t="s">
        <v>110</v>
      </c>
      <c r="C10" s="113" t="s">
        <v>111</v>
      </c>
    </row>
    <row r="11" spans="1:3" ht="12">
      <c r="A11" s="34" t="s">
        <v>90</v>
      </c>
      <c r="C11" s="113" t="s">
        <v>161</v>
      </c>
    </row>
    <row r="12" spans="1:3" ht="12">
      <c r="A12" s="34" t="s">
        <v>127</v>
      </c>
      <c r="C12" s="113" t="s">
        <v>56</v>
      </c>
    </row>
    <row r="14" spans="1:24" ht="12">
      <c r="A14" s="163" t="s">
        <v>94</v>
      </c>
      <c r="B14" s="163" t="s">
        <v>94</v>
      </c>
      <c r="C14" s="123" t="s">
        <v>0</v>
      </c>
      <c r="D14" s="123" t="s">
        <v>1</v>
      </c>
      <c r="E14" s="123" t="s">
        <v>2</v>
      </c>
      <c r="F14" s="123" t="s">
        <v>3</v>
      </c>
      <c r="G14" s="123" t="s">
        <v>4</v>
      </c>
      <c r="H14" s="123" t="s">
        <v>5</v>
      </c>
      <c r="I14" s="123" t="s">
        <v>6</v>
      </c>
      <c r="J14" s="123" t="s">
        <v>7</v>
      </c>
      <c r="K14" s="123" t="s">
        <v>8</v>
      </c>
      <c r="L14" s="123" t="s">
        <v>9</v>
      </c>
      <c r="M14" s="123" t="s">
        <v>10</v>
      </c>
      <c r="N14" s="123" t="s">
        <v>11</v>
      </c>
      <c r="O14" s="123" t="s">
        <v>12</v>
      </c>
      <c r="P14" s="123" t="s">
        <v>95</v>
      </c>
      <c r="Q14" s="123" t="s">
        <v>96</v>
      </c>
      <c r="R14" s="123" t="s">
        <v>97</v>
      </c>
      <c r="S14" s="123" t="s">
        <v>98</v>
      </c>
      <c r="T14" s="123" t="s">
        <v>99</v>
      </c>
      <c r="U14" s="123" t="s">
        <v>100</v>
      </c>
      <c r="V14" s="123" t="s">
        <v>101</v>
      </c>
      <c r="W14" s="123" t="s">
        <v>102</v>
      </c>
      <c r="X14" s="123" t="s">
        <v>195</v>
      </c>
    </row>
    <row r="15" spans="1:24" ht="12">
      <c r="A15" s="122" t="s">
        <v>128</v>
      </c>
      <c r="B15" s="122" t="s">
        <v>55</v>
      </c>
      <c r="C15" s="131" t="s">
        <v>43</v>
      </c>
      <c r="D15" s="131" t="s">
        <v>43</v>
      </c>
      <c r="E15" s="131" t="s">
        <v>43</v>
      </c>
      <c r="F15" s="131" t="s">
        <v>43</v>
      </c>
      <c r="G15" s="131" t="s">
        <v>43</v>
      </c>
      <c r="H15" s="131" t="s">
        <v>43</v>
      </c>
      <c r="I15" s="131" t="s">
        <v>43</v>
      </c>
      <c r="J15" s="131" t="s">
        <v>43</v>
      </c>
      <c r="K15" s="131" t="s">
        <v>43</v>
      </c>
      <c r="L15" s="131" t="s">
        <v>43</v>
      </c>
      <c r="M15" s="131" t="s">
        <v>43</v>
      </c>
      <c r="N15" s="131" t="s">
        <v>43</v>
      </c>
      <c r="O15" s="131" t="s">
        <v>43</v>
      </c>
      <c r="P15" s="131" t="s">
        <v>43</v>
      </c>
      <c r="Q15" s="131" t="s">
        <v>43</v>
      </c>
      <c r="R15" s="131" t="s">
        <v>43</v>
      </c>
      <c r="S15" s="131" t="s">
        <v>43</v>
      </c>
      <c r="T15" s="131" t="s">
        <v>43</v>
      </c>
      <c r="U15" s="131" t="s">
        <v>43</v>
      </c>
      <c r="V15" s="131" t="s">
        <v>43</v>
      </c>
      <c r="W15" s="131" t="s">
        <v>43</v>
      </c>
      <c r="X15" s="131" t="s">
        <v>43</v>
      </c>
    </row>
    <row r="16" spans="1:24" ht="12">
      <c r="A16" s="126" t="s">
        <v>129</v>
      </c>
      <c r="B16" s="126" t="s">
        <v>39</v>
      </c>
      <c r="C16" s="128">
        <v>126386.771567273</v>
      </c>
      <c r="D16" s="128">
        <v>133590.579966321</v>
      </c>
      <c r="E16" s="128">
        <v>143376.290224332</v>
      </c>
      <c r="F16" s="128">
        <v>147061.62971968</v>
      </c>
      <c r="G16" s="128">
        <v>156116.958495675</v>
      </c>
      <c r="H16" s="128">
        <v>162923.471086961</v>
      </c>
      <c r="I16" s="128">
        <v>180478.196283558</v>
      </c>
      <c r="J16" s="128">
        <v>198214.754556615</v>
      </c>
      <c r="K16" s="128">
        <v>212355.614204846</v>
      </c>
      <c r="L16" s="128">
        <v>211631.075494326</v>
      </c>
      <c r="M16" s="128">
        <v>230001.858777414</v>
      </c>
      <c r="N16" s="128">
        <v>247519.343528478</v>
      </c>
      <c r="O16" s="128">
        <v>254936.447273797</v>
      </c>
      <c r="P16" s="128">
        <v>257537.950387497</v>
      </c>
      <c r="Q16" s="128">
        <v>254235.80225145</v>
      </c>
      <c r="R16" s="128">
        <v>267865.232030912</v>
      </c>
      <c r="S16" s="128">
        <v>280581.832146051</v>
      </c>
      <c r="T16" s="128">
        <v>291863.952257049</v>
      </c>
      <c r="U16" s="128">
        <v>304032.514848192</v>
      </c>
      <c r="V16" s="128">
        <v>319155.816217613</v>
      </c>
      <c r="W16" s="128">
        <v>332877.670219737</v>
      </c>
      <c r="X16" s="128">
        <v>368502.483319053</v>
      </c>
    </row>
    <row r="17" spans="1:24" ht="12">
      <c r="A17" s="126" t="s">
        <v>165</v>
      </c>
      <c r="B17" s="126" t="s">
        <v>166</v>
      </c>
      <c r="C17" s="127">
        <v>95776.8499965434</v>
      </c>
      <c r="D17" s="127">
        <v>100424.045145918</v>
      </c>
      <c r="E17" s="127">
        <v>102304.031506289</v>
      </c>
      <c r="F17" s="127">
        <v>103999.942510616</v>
      </c>
      <c r="G17" s="127">
        <v>108028.918478721</v>
      </c>
      <c r="H17" s="127">
        <v>110097.179764408</v>
      </c>
      <c r="I17" s="127">
        <v>117853.333103805</v>
      </c>
      <c r="J17" s="127">
        <v>123637.540509044</v>
      </c>
      <c r="K17" s="127">
        <v>129645.52609093</v>
      </c>
      <c r="L17" s="127">
        <v>129960.976286402</v>
      </c>
      <c r="M17" s="127">
        <v>137587.934042311</v>
      </c>
      <c r="N17" s="127">
        <v>142281.14688584</v>
      </c>
      <c r="O17" s="127">
        <v>144637.448129046</v>
      </c>
      <c r="P17" s="127">
        <v>146209.394511417</v>
      </c>
      <c r="Q17" s="127">
        <v>145163.013155157</v>
      </c>
      <c r="R17" s="127">
        <v>153776.067979401</v>
      </c>
      <c r="S17" s="127">
        <v>157776.191576359</v>
      </c>
      <c r="T17" s="127">
        <v>165338.667577861</v>
      </c>
      <c r="U17" s="127">
        <v>174190.996740164</v>
      </c>
      <c r="V17" s="127">
        <v>181226.481727728</v>
      </c>
      <c r="W17" s="127">
        <v>187173.749759685</v>
      </c>
      <c r="X17" s="127">
        <v>199883.474948359</v>
      </c>
    </row>
    <row r="18" spans="1:24" ht="12">
      <c r="A18" s="126" t="s">
        <v>130</v>
      </c>
      <c r="B18" s="126" t="s">
        <v>40</v>
      </c>
      <c r="C18" s="128">
        <v>6275.19772135952</v>
      </c>
      <c r="D18" s="128">
        <v>6509.17448569399</v>
      </c>
      <c r="E18" s="128">
        <v>6616.71809433183</v>
      </c>
      <c r="F18" s="128">
        <v>6272.18134610404</v>
      </c>
      <c r="G18" s="128">
        <v>6426.90709176989</v>
      </c>
      <c r="H18" s="128">
        <v>6347.94810414519</v>
      </c>
      <c r="I18" s="128">
        <v>6130.04318984022</v>
      </c>
      <c r="J18" s="128">
        <v>6197.9754503101</v>
      </c>
      <c r="K18" s="128">
        <v>6372.95699664338</v>
      </c>
      <c r="L18" s="128">
        <v>6172.67886111416</v>
      </c>
      <c r="M18" s="128">
        <v>5952.43744748641</v>
      </c>
      <c r="N18" s="128">
        <v>6237.09621742123</v>
      </c>
      <c r="O18" s="128">
        <v>6250.20063349723</v>
      </c>
      <c r="P18" s="128">
        <v>6372.71374498259</v>
      </c>
      <c r="Q18" s="128">
        <v>5787.09248930299</v>
      </c>
      <c r="R18" s="128">
        <v>6209.57142920385</v>
      </c>
      <c r="S18" s="128">
        <v>5453.70902452983</v>
      </c>
      <c r="T18" s="128">
        <v>5790.27984329509</v>
      </c>
      <c r="U18" s="128">
        <v>5968.57462064307</v>
      </c>
      <c r="V18" s="128">
        <v>6584.55192005986</v>
      </c>
      <c r="W18" s="128">
        <v>6494.44931140386</v>
      </c>
      <c r="X18" s="128">
        <v>6788.75023584698</v>
      </c>
    </row>
    <row r="19" spans="1:24" ht="12">
      <c r="A19" s="126" t="s">
        <v>131</v>
      </c>
      <c r="B19" s="126" t="s">
        <v>41</v>
      </c>
      <c r="C19" s="127" t="s">
        <v>42</v>
      </c>
      <c r="D19" s="127" t="s">
        <v>42</v>
      </c>
      <c r="E19" s="127" t="s">
        <v>42</v>
      </c>
      <c r="F19" s="127" t="s">
        <v>42</v>
      </c>
      <c r="G19" s="127" t="s">
        <v>42</v>
      </c>
      <c r="H19" s="127" t="s">
        <v>42</v>
      </c>
      <c r="I19" s="127" t="s">
        <v>42</v>
      </c>
      <c r="J19" s="127" t="s">
        <v>42</v>
      </c>
      <c r="K19" s="127" t="s">
        <v>42</v>
      </c>
      <c r="L19" s="127" t="s">
        <v>42</v>
      </c>
      <c r="M19" s="127" t="s">
        <v>42</v>
      </c>
      <c r="N19" s="127" t="s">
        <v>42</v>
      </c>
      <c r="O19" s="127" t="s">
        <v>42</v>
      </c>
      <c r="P19" s="127" t="s">
        <v>42</v>
      </c>
      <c r="Q19" s="127" t="s">
        <v>42</v>
      </c>
      <c r="R19" s="127" t="s">
        <v>42</v>
      </c>
      <c r="S19" s="127" t="s">
        <v>42</v>
      </c>
      <c r="T19" s="127" t="s">
        <v>42</v>
      </c>
      <c r="U19" s="127" t="s">
        <v>42</v>
      </c>
      <c r="V19" s="127" t="s">
        <v>42</v>
      </c>
      <c r="W19" s="127" t="s">
        <v>42</v>
      </c>
      <c r="X19" s="127" t="s">
        <v>42</v>
      </c>
    </row>
    <row r="20" spans="1:24" ht="12">
      <c r="A20" s="126" t="s">
        <v>132</v>
      </c>
      <c r="B20" s="126" t="s">
        <v>14</v>
      </c>
      <c r="C20" s="128">
        <v>26354.2600529853</v>
      </c>
      <c r="D20" s="128">
        <v>27015.88153976</v>
      </c>
      <c r="E20" s="128">
        <v>27437.5472563671</v>
      </c>
      <c r="F20" s="128">
        <v>28381.6822704394</v>
      </c>
      <c r="G20" s="128">
        <v>29447.7453442718</v>
      </c>
      <c r="H20" s="128">
        <v>29451.5840567333</v>
      </c>
      <c r="I20" s="128">
        <v>29977.4502386979</v>
      </c>
      <c r="J20" s="128">
        <v>31413.1713952632</v>
      </c>
      <c r="K20" s="128">
        <v>31626.8470068119</v>
      </c>
      <c r="L20" s="128">
        <v>31491.3613887218</v>
      </c>
      <c r="M20" s="128">
        <v>31949.2131601641</v>
      </c>
      <c r="N20" s="128">
        <v>32722.4404945709</v>
      </c>
      <c r="O20" s="128">
        <v>33008.8070491311</v>
      </c>
      <c r="P20" s="128">
        <v>33863.2984605027</v>
      </c>
      <c r="Q20" s="128">
        <v>34897.8083810369</v>
      </c>
      <c r="R20" s="128">
        <v>36192.8418393233</v>
      </c>
      <c r="S20" s="128">
        <v>35775.3708443855</v>
      </c>
      <c r="T20" s="128">
        <v>37021.0858229395</v>
      </c>
      <c r="U20" s="128">
        <v>40253.7539974578</v>
      </c>
      <c r="V20" s="128">
        <v>41570.2439443896</v>
      </c>
      <c r="W20" s="128">
        <v>42941.2749111862</v>
      </c>
      <c r="X20" s="128">
        <v>45633.3466657161</v>
      </c>
    </row>
    <row r="21" spans="1:24" ht="12">
      <c r="A21" s="126" t="s">
        <v>133</v>
      </c>
      <c r="B21" s="126" t="s">
        <v>20</v>
      </c>
      <c r="C21" s="127">
        <v>37402.2252690363</v>
      </c>
      <c r="D21" s="127">
        <v>38736.4235467197</v>
      </c>
      <c r="E21" s="127">
        <v>40923.5571374298</v>
      </c>
      <c r="F21" s="127">
        <v>42174.6424729969</v>
      </c>
      <c r="G21" s="127">
        <v>44291.137546736</v>
      </c>
      <c r="H21" s="127">
        <v>46348.2294193239</v>
      </c>
      <c r="I21" s="127">
        <v>49904.099367194</v>
      </c>
      <c r="J21" s="127">
        <v>53076.9729944183</v>
      </c>
      <c r="K21" s="127">
        <v>56925.5664648946</v>
      </c>
      <c r="L21" s="127">
        <v>56807.3574240775</v>
      </c>
      <c r="M21" s="127">
        <v>62252.1512722033</v>
      </c>
      <c r="N21" s="127">
        <v>64042.2237859919</v>
      </c>
      <c r="O21" s="127">
        <v>65323.7483356386</v>
      </c>
      <c r="P21" s="127">
        <v>65050.6404900006</v>
      </c>
      <c r="Q21" s="127">
        <v>67257.066333897</v>
      </c>
      <c r="R21" s="127">
        <v>73551.4501566518</v>
      </c>
      <c r="S21" s="127">
        <v>76262.7612042554</v>
      </c>
      <c r="T21" s="127">
        <v>79532.9808092799</v>
      </c>
      <c r="U21" s="127">
        <v>83614.5529145578</v>
      </c>
      <c r="V21" s="127">
        <v>85973.083542986</v>
      </c>
      <c r="W21" s="127">
        <v>87690.60261079</v>
      </c>
      <c r="X21" s="127">
        <v>94754.8030954486</v>
      </c>
    </row>
    <row r="22" spans="1:24" ht="12">
      <c r="A22" s="126" t="s">
        <v>134</v>
      </c>
      <c r="B22" s="126" t="s">
        <v>44</v>
      </c>
      <c r="C22" s="128">
        <v>7150.81178911045</v>
      </c>
      <c r="D22" s="128">
        <v>8484.14453235844</v>
      </c>
      <c r="E22" s="128">
        <v>8586.4303612496</v>
      </c>
      <c r="F22" s="128">
        <v>8958.95861135818</v>
      </c>
      <c r="G22" s="128">
        <v>9374.86218276518</v>
      </c>
      <c r="H22" s="128">
        <v>9480.68486851455</v>
      </c>
      <c r="I22" s="128">
        <v>10888.7618094372</v>
      </c>
      <c r="J22" s="128">
        <v>11376.1816323855</v>
      </c>
      <c r="K22" s="128">
        <v>12110.0836007234</v>
      </c>
      <c r="L22" s="128">
        <v>12139.0208864113</v>
      </c>
      <c r="M22" s="128">
        <v>13249.4330261766</v>
      </c>
      <c r="N22" s="128">
        <v>14715.2704289743</v>
      </c>
      <c r="O22" s="128">
        <v>15700.3757100692</v>
      </c>
      <c r="P22" s="128">
        <v>16650.223800537</v>
      </c>
      <c r="Q22" s="128">
        <v>16004.2370446188</v>
      </c>
      <c r="R22" s="128">
        <v>16300.1281638167</v>
      </c>
      <c r="S22" s="128">
        <v>18774.5156775966</v>
      </c>
      <c r="T22" s="128">
        <v>20880.333721824</v>
      </c>
      <c r="U22" s="128">
        <v>21990.3882119103</v>
      </c>
      <c r="V22" s="128">
        <v>23590.8429851681</v>
      </c>
      <c r="W22" s="128">
        <v>25133.8748129778</v>
      </c>
      <c r="X22" s="128">
        <v>27980.8060553462</v>
      </c>
    </row>
    <row r="23" spans="1:24" ht="12">
      <c r="A23" s="126" t="s">
        <v>135</v>
      </c>
      <c r="B23" s="126" t="s">
        <v>45</v>
      </c>
      <c r="C23" s="127">
        <v>1822.43737556677</v>
      </c>
      <c r="D23" s="127">
        <v>2091.20749914531</v>
      </c>
      <c r="E23" s="127">
        <v>1966.59365653667</v>
      </c>
      <c r="F23" s="127">
        <v>1826.42059372535</v>
      </c>
      <c r="G23" s="127">
        <v>1906.02987145773</v>
      </c>
      <c r="H23" s="127">
        <v>1864.78564481047</v>
      </c>
      <c r="I23" s="127">
        <v>2358.94790578028</v>
      </c>
      <c r="J23" s="127">
        <v>2394.71941784135</v>
      </c>
      <c r="K23" s="127">
        <v>2443.19186683707</v>
      </c>
      <c r="L23" s="127">
        <v>2455.16228989988</v>
      </c>
      <c r="M23" s="127">
        <v>2335.2602110564</v>
      </c>
      <c r="N23" s="127">
        <v>2456.38755990019</v>
      </c>
      <c r="O23" s="127">
        <v>2492.99316698831</v>
      </c>
      <c r="P23" s="127">
        <v>2409.36854637636</v>
      </c>
      <c r="Q23" s="127">
        <v>1769.0066952083</v>
      </c>
      <c r="R23" s="127">
        <v>1670.92537434597</v>
      </c>
      <c r="S23" s="127">
        <v>1632.14117880148</v>
      </c>
      <c r="T23" s="127">
        <v>1706.73183884729</v>
      </c>
      <c r="U23" s="127">
        <v>1662.41099526407</v>
      </c>
      <c r="V23" s="127">
        <v>1686.25475215886</v>
      </c>
      <c r="W23" s="127">
        <v>1822.73269303931</v>
      </c>
      <c r="X23" s="127">
        <v>1633.85514163247</v>
      </c>
    </row>
    <row r="24" spans="1:24" ht="12">
      <c r="A24" s="126" t="s">
        <v>136</v>
      </c>
      <c r="B24" s="126" t="s">
        <v>46</v>
      </c>
      <c r="C24" s="128">
        <v>6795.49296211391</v>
      </c>
      <c r="D24" s="128">
        <v>7267.21200304482</v>
      </c>
      <c r="E24" s="128">
        <v>6958.1133246631</v>
      </c>
      <c r="F24" s="128">
        <v>6752.62379050166</v>
      </c>
      <c r="G24" s="128">
        <v>6894.24581900764</v>
      </c>
      <c r="H24" s="128">
        <v>6824.45662624831</v>
      </c>
      <c r="I24" s="128">
        <v>7303.87825894306</v>
      </c>
      <c r="J24" s="128">
        <v>7342.84735424868</v>
      </c>
      <c r="K24" s="128">
        <v>7586.0401719513</v>
      </c>
      <c r="L24" s="128">
        <v>7998.8479602297</v>
      </c>
      <c r="M24" s="128">
        <v>8121.67488793013</v>
      </c>
      <c r="N24" s="128">
        <v>8058.77299648449</v>
      </c>
      <c r="O24" s="128">
        <v>7922.77123640522</v>
      </c>
      <c r="P24" s="128">
        <v>7784.67307074723</v>
      </c>
      <c r="Q24" s="128">
        <v>6699.9842331022</v>
      </c>
      <c r="R24" s="128">
        <v>7034.83597107802</v>
      </c>
      <c r="S24" s="128">
        <v>6825.32190545403</v>
      </c>
      <c r="T24" s="128">
        <v>6899.20988359997</v>
      </c>
      <c r="U24" s="128">
        <v>7065.33871756047</v>
      </c>
      <c r="V24" s="128">
        <v>7496.59777696649</v>
      </c>
      <c r="W24" s="128">
        <v>7683.86950326892</v>
      </c>
      <c r="X24" s="128">
        <v>7858.16198898193</v>
      </c>
    </row>
    <row r="25" spans="1:24" ht="12">
      <c r="A25" s="126" t="s">
        <v>137</v>
      </c>
      <c r="B25" s="126" t="s">
        <v>47</v>
      </c>
      <c r="C25" s="127">
        <v>9976.42482637113</v>
      </c>
      <c r="D25" s="127">
        <v>10320.0015391962</v>
      </c>
      <c r="E25" s="127">
        <v>9815.07167571093</v>
      </c>
      <c r="F25" s="127">
        <v>9633.43342549102</v>
      </c>
      <c r="G25" s="127">
        <v>9687.99062271345</v>
      </c>
      <c r="H25" s="127">
        <v>9779.49104463268</v>
      </c>
      <c r="I25" s="127">
        <v>11290.1523339131</v>
      </c>
      <c r="J25" s="127">
        <v>11835.6722645768</v>
      </c>
      <c r="K25" s="127">
        <v>12580.8399830685</v>
      </c>
      <c r="L25" s="127">
        <v>12896.5474759482</v>
      </c>
      <c r="M25" s="127">
        <v>13727.764037294</v>
      </c>
      <c r="N25" s="127">
        <v>14048.9554024973</v>
      </c>
      <c r="O25" s="127">
        <v>13938.5519973168</v>
      </c>
      <c r="P25" s="127">
        <v>14078.4763982712</v>
      </c>
      <c r="Q25" s="127">
        <v>12747.8179779907</v>
      </c>
      <c r="R25" s="127">
        <v>12816.315044982</v>
      </c>
      <c r="S25" s="127">
        <v>13052.3717413366</v>
      </c>
      <c r="T25" s="127">
        <v>13508.0456580751</v>
      </c>
      <c r="U25" s="127">
        <v>13635.9772827709</v>
      </c>
      <c r="V25" s="127">
        <v>14324.9068059998</v>
      </c>
      <c r="W25" s="127">
        <v>15406.9459170196</v>
      </c>
      <c r="X25" s="127">
        <v>15233.7517653871</v>
      </c>
    </row>
    <row r="26" spans="1:24" ht="12">
      <c r="A26" s="126" t="s">
        <v>138</v>
      </c>
      <c r="B26" s="126" t="s">
        <v>48</v>
      </c>
      <c r="C26" s="128" t="s">
        <v>42</v>
      </c>
      <c r="D26" s="128" t="s">
        <v>42</v>
      </c>
      <c r="E26" s="128" t="s">
        <v>42</v>
      </c>
      <c r="F26" s="128" t="s">
        <v>42</v>
      </c>
      <c r="G26" s="128" t="s">
        <v>42</v>
      </c>
      <c r="H26" s="128" t="s">
        <v>42</v>
      </c>
      <c r="I26" s="128" t="s">
        <v>42</v>
      </c>
      <c r="J26" s="128" t="s">
        <v>42</v>
      </c>
      <c r="K26" s="128" t="s">
        <v>42</v>
      </c>
      <c r="L26" s="128" t="s">
        <v>42</v>
      </c>
      <c r="M26" s="128" t="s">
        <v>42</v>
      </c>
      <c r="N26" s="128" t="s">
        <v>42</v>
      </c>
      <c r="O26" s="128" t="s">
        <v>42</v>
      </c>
      <c r="P26" s="128" t="s">
        <v>42</v>
      </c>
      <c r="Q26" s="128" t="s">
        <v>42</v>
      </c>
      <c r="R26" s="128" t="s">
        <v>42</v>
      </c>
      <c r="S26" s="128" t="s">
        <v>42</v>
      </c>
      <c r="T26" s="128" t="s">
        <v>42</v>
      </c>
      <c r="U26" s="128" t="s">
        <v>42</v>
      </c>
      <c r="V26" s="128" t="s">
        <v>42</v>
      </c>
      <c r="W26" s="128" t="s">
        <v>42</v>
      </c>
      <c r="X26" s="128" t="s">
        <v>42</v>
      </c>
    </row>
    <row r="27" spans="1:24" ht="12">
      <c r="A27" s="126" t="s">
        <v>139</v>
      </c>
      <c r="B27" s="126" t="s">
        <v>49</v>
      </c>
      <c r="C27" s="127" t="s">
        <v>42</v>
      </c>
      <c r="D27" s="127" t="s">
        <v>42</v>
      </c>
      <c r="E27" s="127" t="s">
        <v>42</v>
      </c>
      <c r="F27" s="127" t="s">
        <v>42</v>
      </c>
      <c r="G27" s="127" t="s">
        <v>42</v>
      </c>
      <c r="H27" s="127" t="s">
        <v>42</v>
      </c>
      <c r="I27" s="127" t="s">
        <v>42</v>
      </c>
      <c r="J27" s="127" t="s">
        <v>42</v>
      </c>
      <c r="K27" s="127" t="s">
        <v>42</v>
      </c>
      <c r="L27" s="127" t="s">
        <v>42</v>
      </c>
      <c r="M27" s="127" t="s">
        <v>42</v>
      </c>
      <c r="N27" s="127" t="s">
        <v>42</v>
      </c>
      <c r="O27" s="127" t="s">
        <v>42</v>
      </c>
      <c r="P27" s="127" t="s">
        <v>42</v>
      </c>
      <c r="Q27" s="127" t="s">
        <v>42</v>
      </c>
      <c r="R27" s="127" t="s">
        <v>42</v>
      </c>
      <c r="S27" s="127" t="s">
        <v>42</v>
      </c>
      <c r="T27" s="127" t="s">
        <v>42</v>
      </c>
      <c r="U27" s="127" t="s">
        <v>42</v>
      </c>
      <c r="V27" s="127" t="s">
        <v>42</v>
      </c>
      <c r="W27" s="127" t="s">
        <v>42</v>
      </c>
      <c r="X27" s="127" t="s">
        <v>42</v>
      </c>
    </row>
    <row r="28" spans="1:24" ht="12">
      <c r="A28" s="126" t="s">
        <v>140</v>
      </c>
      <c r="B28" s="126" t="s">
        <v>50</v>
      </c>
      <c r="C28" s="128" t="s">
        <v>42</v>
      </c>
      <c r="D28" s="128" t="s">
        <v>42</v>
      </c>
      <c r="E28" s="128" t="s">
        <v>42</v>
      </c>
      <c r="F28" s="128" t="s">
        <v>42</v>
      </c>
      <c r="G28" s="128" t="s">
        <v>42</v>
      </c>
      <c r="H28" s="128" t="s">
        <v>42</v>
      </c>
      <c r="I28" s="128" t="s">
        <v>42</v>
      </c>
      <c r="J28" s="128" t="s">
        <v>42</v>
      </c>
      <c r="K28" s="128" t="s">
        <v>42</v>
      </c>
      <c r="L28" s="128" t="s">
        <v>42</v>
      </c>
      <c r="M28" s="128" t="s">
        <v>42</v>
      </c>
      <c r="N28" s="128" t="s">
        <v>42</v>
      </c>
      <c r="O28" s="128" t="s">
        <v>42</v>
      </c>
      <c r="P28" s="128" t="s">
        <v>42</v>
      </c>
      <c r="Q28" s="128" t="s">
        <v>42</v>
      </c>
      <c r="R28" s="128" t="s">
        <v>42</v>
      </c>
      <c r="S28" s="128" t="s">
        <v>42</v>
      </c>
      <c r="T28" s="128" t="s">
        <v>42</v>
      </c>
      <c r="U28" s="128" t="s">
        <v>42</v>
      </c>
      <c r="V28" s="128" t="s">
        <v>42</v>
      </c>
      <c r="W28" s="128" t="s">
        <v>42</v>
      </c>
      <c r="X28" s="128" t="s">
        <v>42</v>
      </c>
    </row>
    <row r="29" spans="1:24" ht="12">
      <c r="A29" s="126" t="s">
        <v>141</v>
      </c>
      <c r="B29" s="126" t="s">
        <v>51</v>
      </c>
      <c r="C29" s="127" t="s">
        <v>42</v>
      </c>
      <c r="D29" s="127" t="s">
        <v>42</v>
      </c>
      <c r="E29" s="127" t="s">
        <v>42</v>
      </c>
      <c r="F29" s="127" t="s">
        <v>42</v>
      </c>
      <c r="G29" s="127" t="s">
        <v>42</v>
      </c>
      <c r="H29" s="127" t="s">
        <v>42</v>
      </c>
      <c r="I29" s="127" t="s">
        <v>42</v>
      </c>
      <c r="J29" s="127" t="s">
        <v>42</v>
      </c>
      <c r="K29" s="127" t="s">
        <v>42</v>
      </c>
      <c r="L29" s="127" t="s">
        <v>42</v>
      </c>
      <c r="M29" s="127" t="s">
        <v>42</v>
      </c>
      <c r="N29" s="127" t="s">
        <v>42</v>
      </c>
      <c r="O29" s="127" t="s">
        <v>42</v>
      </c>
      <c r="P29" s="127" t="s">
        <v>42</v>
      </c>
      <c r="Q29" s="127" t="s">
        <v>42</v>
      </c>
      <c r="R29" s="127" t="s">
        <v>42</v>
      </c>
      <c r="S29" s="127" t="s">
        <v>42</v>
      </c>
      <c r="T29" s="127" t="s">
        <v>42</v>
      </c>
      <c r="U29" s="127" t="s">
        <v>42</v>
      </c>
      <c r="V29" s="127" t="s">
        <v>42</v>
      </c>
      <c r="W29" s="127" t="s">
        <v>42</v>
      </c>
      <c r="X29" s="127" t="s">
        <v>42</v>
      </c>
    </row>
    <row r="30" spans="1:24" ht="12">
      <c r="A30" s="126" t="s">
        <v>167</v>
      </c>
      <c r="B30" s="126" t="s">
        <v>168</v>
      </c>
      <c r="C30" s="128">
        <v>30609.92157073</v>
      </c>
      <c r="D30" s="128">
        <v>33166.5348204033</v>
      </c>
      <c r="E30" s="128">
        <v>41072.2587180432</v>
      </c>
      <c r="F30" s="128">
        <v>43061.6872090637</v>
      </c>
      <c r="G30" s="128">
        <v>48088.0400169542</v>
      </c>
      <c r="H30" s="128">
        <v>52826.2913225528</v>
      </c>
      <c r="I30" s="128">
        <v>62624.8631797523</v>
      </c>
      <c r="J30" s="128">
        <v>74577.2140475717</v>
      </c>
      <c r="K30" s="128">
        <v>82710.0881139163</v>
      </c>
      <c r="L30" s="128">
        <v>81670.0992079239</v>
      </c>
      <c r="M30" s="128">
        <v>92413.9247351029</v>
      </c>
      <c r="N30" s="128">
        <v>105238.196642637</v>
      </c>
      <c r="O30" s="128">
        <v>110298.99914475</v>
      </c>
      <c r="P30" s="128">
        <v>111328.555876079</v>
      </c>
      <c r="Q30" s="128">
        <v>109072.789096293</v>
      </c>
      <c r="R30" s="128">
        <v>114089.16405151</v>
      </c>
      <c r="S30" s="128">
        <v>122805.640569691</v>
      </c>
      <c r="T30" s="128">
        <v>126525.284679188</v>
      </c>
      <c r="U30" s="128">
        <v>129841.518108027</v>
      </c>
      <c r="V30" s="128">
        <v>137929.334489884</v>
      </c>
      <c r="W30" s="128">
        <v>145703.920460051</v>
      </c>
      <c r="X30" s="128">
        <v>168619.008370693</v>
      </c>
    </row>
    <row r="31" spans="1:24" ht="12">
      <c r="A31" s="126" t="s">
        <v>142</v>
      </c>
      <c r="B31" s="126" t="s">
        <v>15</v>
      </c>
      <c r="C31" s="127">
        <v>5004.68529936934</v>
      </c>
      <c r="D31" s="127">
        <v>5155.55415904534</v>
      </c>
      <c r="E31" s="127">
        <v>5293.52618906423</v>
      </c>
      <c r="F31" s="127">
        <v>5600.18222266374</v>
      </c>
      <c r="G31" s="127">
        <v>5925.50339191357</v>
      </c>
      <c r="H31" s="127">
        <v>6171.02268019531</v>
      </c>
      <c r="I31" s="127">
        <v>6443.51061043908</v>
      </c>
      <c r="J31" s="127">
        <v>6801.16882792417</v>
      </c>
      <c r="K31" s="127">
        <v>6977.1026705733</v>
      </c>
      <c r="L31" s="127">
        <v>6997.95514207204</v>
      </c>
      <c r="M31" s="127">
        <v>7513.01278668805</v>
      </c>
      <c r="N31" s="127">
        <v>7640.98465834726</v>
      </c>
      <c r="O31" s="127">
        <v>7933.05811429077</v>
      </c>
      <c r="P31" s="127">
        <v>8168.28272654811</v>
      </c>
      <c r="Q31" s="127">
        <v>8310.75567507245</v>
      </c>
      <c r="R31" s="127">
        <v>8734.02035738049</v>
      </c>
      <c r="S31" s="127">
        <v>8767.41997082886</v>
      </c>
      <c r="T31" s="127">
        <v>8846.59523500333</v>
      </c>
      <c r="U31" s="127">
        <v>9120.91369920813</v>
      </c>
      <c r="V31" s="127">
        <v>9414.70008901689</v>
      </c>
      <c r="W31" s="127">
        <v>9553.34885943937</v>
      </c>
      <c r="X31" s="127">
        <v>10008.0839262426</v>
      </c>
    </row>
    <row r="32" spans="1:24" ht="12">
      <c r="A32" s="126" t="s">
        <v>143</v>
      </c>
      <c r="B32" s="126" t="s">
        <v>117</v>
      </c>
      <c r="C32" s="128" t="s">
        <v>42</v>
      </c>
      <c r="D32" s="128" t="s">
        <v>42</v>
      </c>
      <c r="E32" s="128" t="s">
        <v>42</v>
      </c>
      <c r="F32" s="128" t="s">
        <v>42</v>
      </c>
      <c r="G32" s="128" t="s">
        <v>42</v>
      </c>
      <c r="H32" s="128" t="s">
        <v>42</v>
      </c>
      <c r="I32" s="128" t="s">
        <v>42</v>
      </c>
      <c r="J32" s="128" t="s">
        <v>42</v>
      </c>
      <c r="K32" s="128" t="s">
        <v>42</v>
      </c>
      <c r="L32" s="128" t="s">
        <v>42</v>
      </c>
      <c r="M32" s="128" t="s">
        <v>42</v>
      </c>
      <c r="N32" s="128" t="s">
        <v>42</v>
      </c>
      <c r="O32" s="128" t="s">
        <v>42</v>
      </c>
      <c r="P32" s="128" t="s">
        <v>42</v>
      </c>
      <c r="Q32" s="128" t="s">
        <v>42</v>
      </c>
      <c r="R32" s="128" t="s">
        <v>42</v>
      </c>
      <c r="S32" s="128" t="s">
        <v>42</v>
      </c>
      <c r="T32" s="128" t="s">
        <v>42</v>
      </c>
      <c r="U32" s="128" t="s">
        <v>42</v>
      </c>
      <c r="V32" s="128" t="s">
        <v>42</v>
      </c>
      <c r="W32" s="128" t="s">
        <v>42</v>
      </c>
      <c r="X32" s="128" t="s">
        <v>42</v>
      </c>
    </row>
    <row r="33" spans="1:24" ht="12">
      <c r="A33" s="126" t="s">
        <v>144</v>
      </c>
      <c r="B33" s="126" t="s">
        <v>118</v>
      </c>
      <c r="C33" s="127" t="s">
        <v>42</v>
      </c>
      <c r="D33" s="127" t="s">
        <v>42</v>
      </c>
      <c r="E33" s="127" t="s">
        <v>42</v>
      </c>
      <c r="F33" s="127" t="s">
        <v>42</v>
      </c>
      <c r="G33" s="127" t="s">
        <v>42</v>
      </c>
      <c r="H33" s="127" t="s">
        <v>42</v>
      </c>
      <c r="I33" s="127" t="s">
        <v>42</v>
      </c>
      <c r="J33" s="127" t="s">
        <v>42</v>
      </c>
      <c r="K33" s="127" t="s">
        <v>42</v>
      </c>
      <c r="L33" s="127" t="s">
        <v>42</v>
      </c>
      <c r="M33" s="127" t="s">
        <v>42</v>
      </c>
      <c r="N33" s="127" t="s">
        <v>42</v>
      </c>
      <c r="O33" s="127" t="s">
        <v>42</v>
      </c>
      <c r="P33" s="127" t="s">
        <v>42</v>
      </c>
      <c r="Q33" s="127" t="s">
        <v>42</v>
      </c>
      <c r="R33" s="127" t="s">
        <v>42</v>
      </c>
      <c r="S33" s="127" t="s">
        <v>42</v>
      </c>
      <c r="T33" s="127" t="s">
        <v>42</v>
      </c>
      <c r="U33" s="127" t="s">
        <v>42</v>
      </c>
      <c r="V33" s="127" t="s">
        <v>42</v>
      </c>
      <c r="W33" s="127" t="s">
        <v>42</v>
      </c>
      <c r="X33" s="127" t="s">
        <v>42</v>
      </c>
    </row>
    <row r="34" spans="1:24" ht="12">
      <c r="A34" s="126" t="s">
        <v>145</v>
      </c>
      <c r="B34" s="126" t="s">
        <v>119</v>
      </c>
      <c r="C34" s="128" t="s">
        <v>42</v>
      </c>
      <c r="D34" s="128" t="s">
        <v>42</v>
      </c>
      <c r="E34" s="128" t="s">
        <v>42</v>
      </c>
      <c r="F34" s="128" t="s">
        <v>42</v>
      </c>
      <c r="G34" s="128" t="s">
        <v>42</v>
      </c>
      <c r="H34" s="128" t="s">
        <v>42</v>
      </c>
      <c r="I34" s="128" t="s">
        <v>42</v>
      </c>
      <c r="J34" s="128" t="s">
        <v>42</v>
      </c>
      <c r="K34" s="128" t="s">
        <v>42</v>
      </c>
      <c r="L34" s="128" t="s">
        <v>42</v>
      </c>
      <c r="M34" s="128" t="s">
        <v>42</v>
      </c>
      <c r="N34" s="128" t="s">
        <v>42</v>
      </c>
      <c r="O34" s="128" t="s">
        <v>42</v>
      </c>
      <c r="P34" s="128" t="s">
        <v>42</v>
      </c>
      <c r="Q34" s="128" t="s">
        <v>42</v>
      </c>
      <c r="R34" s="128" t="s">
        <v>42</v>
      </c>
      <c r="S34" s="128" t="s">
        <v>42</v>
      </c>
      <c r="T34" s="128" t="s">
        <v>42</v>
      </c>
      <c r="U34" s="128" t="s">
        <v>42</v>
      </c>
      <c r="V34" s="128" t="s">
        <v>42</v>
      </c>
      <c r="W34" s="128" t="s">
        <v>42</v>
      </c>
      <c r="X34" s="128" t="s">
        <v>42</v>
      </c>
    </row>
    <row r="35" spans="1:24" ht="12">
      <c r="A35" s="126" t="s">
        <v>146</v>
      </c>
      <c r="B35" s="126" t="s">
        <v>120</v>
      </c>
      <c r="C35" s="127" t="s">
        <v>42</v>
      </c>
      <c r="D35" s="127" t="s">
        <v>42</v>
      </c>
      <c r="E35" s="127" t="s">
        <v>42</v>
      </c>
      <c r="F35" s="127" t="s">
        <v>42</v>
      </c>
      <c r="G35" s="127" t="s">
        <v>42</v>
      </c>
      <c r="H35" s="127" t="s">
        <v>42</v>
      </c>
      <c r="I35" s="127" t="s">
        <v>42</v>
      </c>
      <c r="J35" s="127" t="s">
        <v>42</v>
      </c>
      <c r="K35" s="127" t="s">
        <v>42</v>
      </c>
      <c r="L35" s="127" t="s">
        <v>42</v>
      </c>
      <c r="M35" s="127" t="s">
        <v>42</v>
      </c>
      <c r="N35" s="127" t="s">
        <v>42</v>
      </c>
      <c r="O35" s="127" t="s">
        <v>42</v>
      </c>
      <c r="P35" s="127" t="s">
        <v>42</v>
      </c>
      <c r="Q35" s="127" t="s">
        <v>42</v>
      </c>
      <c r="R35" s="127" t="s">
        <v>42</v>
      </c>
      <c r="S35" s="127" t="s">
        <v>42</v>
      </c>
      <c r="T35" s="127" t="s">
        <v>42</v>
      </c>
      <c r="U35" s="127" t="s">
        <v>42</v>
      </c>
      <c r="V35" s="127" t="s">
        <v>42</v>
      </c>
      <c r="W35" s="127" t="s">
        <v>42</v>
      </c>
      <c r="X35" s="127" t="s">
        <v>42</v>
      </c>
    </row>
    <row r="36" spans="1:24" ht="12">
      <c r="A36" s="126" t="s">
        <v>147</v>
      </c>
      <c r="B36" s="126" t="s">
        <v>22</v>
      </c>
      <c r="C36" s="128" t="s">
        <v>42</v>
      </c>
      <c r="D36" s="128" t="s">
        <v>42</v>
      </c>
      <c r="E36" s="128" t="s">
        <v>42</v>
      </c>
      <c r="F36" s="128" t="s">
        <v>42</v>
      </c>
      <c r="G36" s="128" t="s">
        <v>42</v>
      </c>
      <c r="H36" s="128" t="s">
        <v>42</v>
      </c>
      <c r="I36" s="128" t="s">
        <v>42</v>
      </c>
      <c r="J36" s="128" t="s">
        <v>42</v>
      </c>
      <c r="K36" s="128" t="s">
        <v>42</v>
      </c>
      <c r="L36" s="128" t="s">
        <v>42</v>
      </c>
      <c r="M36" s="128" t="s">
        <v>42</v>
      </c>
      <c r="N36" s="128" t="s">
        <v>42</v>
      </c>
      <c r="O36" s="128" t="s">
        <v>42</v>
      </c>
      <c r="P36" s="128" t="s">
        <v>42</v>
      </c>
      <c r="Q36" s="128" t="s">
        <v>42</v>
      </c>
      <c r="R36" s="128" t="s">
        <v>42</v>
      </c>
      <c r="S36" s="128" t="s">
        <v>42</v>
      </c>
      <c r="T36" s="128" t="s">
        <v>42</v>
      </c>
      <c r="U36" s="128" t="s">
        <v>42</v>
      </c>
      <c r="V36" s="128" t="s">
        <v>42</v>
      </c>
      <c r="W36" s="128" t="s">
        <v>42</v>
      </c>
      <c r="X36" s="128" t="s">
        <v>42</v>
      </c>
    </row>
    <row r="37" spans="1:24" ht="12">
      <c r="A37" s="126" t="s">
        <v>148</v>
      </c>
      <c r="B37" s="126" t="s">
        <v>52</v>
      </c>
      <c r="C37" s="127">
        <v>15610.2268222915</v>
      </c>
      <c r="D37" s="127">
        <v>16228.3057790638</v>
      </c>
      <c r="E37" s="127">
        <v>22033.8971414309</v>
      </c>
      <c r="F37" s="127">
        <v>21514.3463433703</v>
      </c>
      <c r="G37" s="127">
        <v>23401.0554889063</v>
      </c>
      <c r="H37" s="127">
        <v>25029.1901313316</v>
      </c>
      <c r="I37" s="127">
        <v>30350.600363126</v>
      </c>
      <c r="J37" s="127">
        <v>37706.8974380077</v>
      </c>
      <c r="K37" s="127">
        <v>43545.1349541222</v>
      </c>
      <c r="L37" s="127">
        <v>43336.572275103</v>
      </c>
      <c r="M37" s="127">
        <v>51061.417464895</v>
      </c>
      <c r="N37" s="127">
        <v>60724.6410788662</v>
      </c>
      <c r="O37" s="127">
        <v>63594.5211366585</v>
      </c>
      <c r="P37" s="127">
        <v>62243.7188811414</v>
      </c>
      <c r="Q37" s="127">
        <v>56241.9294802821</v>
      </c>
      <c r="R37" s="127">
        <v>56990.4595667402</v>
      </c>
      <c r="S37" s="127">
        <v>59706.3372670835</v>
      </c>
      <c r="T37" s="127">
        <v>57175.8583194712</v>
      </c>
      <c r="U37" s="127">
        <v>54111.1445863438</v>
      </c>
      <c r="V37" s="127">
        <v>55955.6330092643</v>
      </c>
      <c r="W37" s="127">
        <v>59149.7486592189</v>
      </c>
      <c r="X37" s="127">
        <v>69842.573684477</v>
      </c>
    </row>
    <row r="38" spans="1:24" ht="12">
      <c r="A38" s="126" t="s">
        <v>149</v>
      </c>
      <c r="B38" s="126" t="s">
        <v>53</v>
      </c>
      <c r="C38" s="128">
        <v>9995.00944906908</v>
      </c>
      <c r="D38" s="128">
        <v>11782.674882294</v>
      </c>
      <c r="E38" s="128">
        <v>13744.835387548</v>
      </c>
      <c r="F38" s="128">
        <v>15947.1586430296</v>
      </c>
      <c r="G38" s="128">
        <v>18761.4811361343</v>
      </c>
      <c r="H38" s="128">
        <v>21626.0785110258</v>
      </c>
      <c r="I38" s="128">
        <v>25830.7522061872</v>
      </c>
      <c r="J38" s="128">
        <v>30069.1477816397</v>
      </c>
      <c r="K38" s="128">
        <v>32187.8504892207</v>
      </c>
      <c r="L38" s="128">
        <v>31335.5717907488</v>
      </c>
      <c r="M38" s="128">
        <v>33839.4944835197</v>
      </c>
      <c r="N38" s="128">
        <v>36872.570905424</v>
      </c>
      <c r="O38" s="128">
        <v>38771.4198938013</v>
      </c>
      <c r="P38" s="128">
        <v>40916.5542683901</v>
      </c>
      <c r="Q38" s="128">
        <v>44520.1039409388</v>
      </c>
      <c r="R38" s="128">
        <v>48364.6841273896</v>
      </c>
      <c r="S38" s="128">
        <v>54331.8833317794</v>
      </c>
      <c r="T38" s="128">
        <v>60502.8311247138</v>
      </c>
      <c r="U38" s="128">
        <v>66609.4598224757</v>
      </c>
      <c r="V38" s="128">
        <v>72559.001391603</v>
      </c>
      <c r="W38" s="128">
        <v>77000.8229413927</v>
      </c>
      <c r="X38" s="128">
        <v>88768.3507599743</v>
      </c>
    </row>
    <row r="39" spans="1:24" ht="12">
      <c r="A39" s="126" t="s">
        <v>150</v>
      </c>
      <c r="B39" s="126" t="s">
        <v>121</v>
      </c>
      <c r="C39" s="127" t="s">
        <v>42</v>
      </c>
      <c r="D39" s="127" t="s">
        <v>42</v>
      </c>
      <c r="E39" s="127" t="s">
        <v>42</v>
      </c>
      <c r="F39" s="127" t="s">
        <v>42</v>
      </c>
      <c r="G39" s="127" t="s">
        <v>42</v>
      </c>
      <c r="H39" s="127" t="s">
        <v>42</v>
      </c>
      <c r="I39" s="127" t="s">
        <v>42</v>
      </c>
      <c r="J39" s="127" t="s">
        <v>42</v>
      </c>
      <c r="K39" s="127" t="s">
        <v>42</v>
      </c>
      <c r="L39" s="127" t="s">
        <v>42</v>
      </c>
      <c r="M39" s="127" t="s">
        <v>42</v>
      </c>
      <c r="N39" s="127" t="s">
        <v>42</v>
      </c>
      <c r="O39" s="127" t="s">
        <v>42</v>
      </c>
      <c r="P39" s="127" t="s">
        <v>42</v>
      </c>
      <c r="Q39" s="127" t="s">
        <v>42</v>
      </c>
      <c r="R39" s="127" t="s">
        <v>42</v>
      </c>
      <c r="S39" s="127" t="s">
        <v>42</v>
      </c>
      <c r="T39" s="127" t="s">
        <v>42</v>
      </c>
      <c r="U39" s="127" t="s">
        <v>42</v>
      </c>
      <c r="V39" s="127" t="s">
        <v>42</v>
      </c>
      <c r="W39" s="127" t="s">
        <v>42</v>
      </c>
      <c r="X39" s="127" t="s">
        <v>42</v>
      </c>
    </row>
    <row r="40" spans="1:24" ht="12">
      <c r="A40" s="126" t="s">
        <v>151</v>
      </c>
      <c r="B40" s="126" t="s">
        <v>122</v>
      </c>
      <c r="C40" s="128" t="s">
        <v>42</v>
      </c>
      <c r="D40" s="128" t="s">
        <v>42</v>
      </c>
      <c r="E40" s="128" t="s">
        <v>42</v>
      </c>
      <c r="F40" s="128" t="s">
        <v>42</v>
      </c>
      <c r="G40" s="128" t="s">
        <v>42</v>
      </c>
      <c r="H40" s="128" t="s">
        <v>42</v>
      </c>
      <c r="I40" s="128" t="s">
        <v>42</v>
      </c>
      <c r="J40" s="128" t="s">
        <v>42</v>
      </c>
      <c r="K40" s="128" t="s">
        <v>42</v>
      </c>
      <c r="L40" s="128" t="s">
        <v>42</v>
      </c>
      <c r="M40" s="128" t="s">
        <v>42</v>
      </c>
      <c r="N40" s="128" t="s">
        <v>42</v>
      </c>
      <c r="O40" s="128" t="s">
        <v>42</v>
      </c>
      <c r="P40" s="128" t="s">
        <v>42</v>
      </c>
      <c r="Q40" s="128" t="s">
        <v>42</v>
      </c>
      <c r="R40" s="128" t="s">
        <v>42</v>
      </c>
      <c r="S40" s="128" t="s">
        <v>42</v>
      </c>
      <c r="T40" s="128" t="s">
        <v>42</v>
      </c>
      <c r="U40" s="128" t="s">
        <v>42</v>
      </c>
      <c r="V40" s="128" t="s">
        <v>42</v>
      </c>
      <c r="W40" s="128" t="s">
        <v>42</v>
      </c>
      <c r="X40" s="128" t="s">
        <v>42</v>
      </c>
    </row>
    <row r="41" spans="1:24" ht="12">
      <c r="A41" s="126" t="s">
        <v>152</v>
      </c>
      <c r="B41" s="126" t="s">
        <v>123</v>
      </c>
      <c r="C41" s="127" t="s">
        <v>42</v>
      </c>
      <c r="D41" s="127" t="s">
        <v>42</v>
      </c>
      <c r="E41" s="127" t="s">
        <v>42</v>
      </c>
      <c r="F41" s="127" t="s">
        <v>42</v>
      </c>
      <c r="G41" s="127" t="s">
        <v>42</v>
      </c>
      <c r="H41" s="127" t="s">
        <v>42</v>
      </c>
      <c r="I41" s="127" t="s">
        <v>42</v>
      </c>
      <c r="J41" s="127" t="s">
        <v>42</v>
      </c>
      <c r="K41" s="127" t="s">
        <v>42</v>
      </c>
      <c r="L41" s="127" t="s">
        <v>42</v>
      </c>
      <c r="M41" s="127" t="s">
        <v>42</v>
      </c>
      <c r="N41" s="127" t="s">
        <v>42</v>
      </c>
      <c r="O41" s="127" t="s">
        <v>42</v>
      </c>
      <c r="P41" s="127" t="s">
        <v>42</v>
      </c>
      <c r="Q41" s="127" t="s">
        <v>42</v>
      </c>
      <c r="R41" s="127" t="s">
        <v>42</v>
      </c>
      <c r="S41" s="127" t="s">
        <v>42</v>
      </c>
      <c r="T41" s="127" t="s">
        <v>42</v>
      </c>
      <c r="U41" s="127" t="s">
        <v>42</v>
      </c>
      <c r="V41" s="127" t="s">
        <v>42</v>
      </c>
      <c r="W41" s="127" t="s">
        <v>42</v>
      </c>
      <c r="X41" s="127" t="s">
        <v>42</v>
      </c>
    </row>
    <row r="42" spans="1:24" ht="12">
      <c r="A42" s="126" t="s">
        <v>153</v>
      </c>
      <c r="B42" s="126" t="s">
        <v>124</v>
      </c>
      <c r="C42" s="128" t="s">
        <v>42</v>
      </c>
      <c r="D42" s="128" t="s">
        <v>42</v>
      </c>
      <c r="E42" s="128" t="s">
        <v>42</v>
      </c>
      <c r="F42" s="128" t="s">
        <v>42</v>
      </c>
      <c r="G42" s="128" t="s">
        <v>42</v>
      </c>
      <c r="H42" s="128" t="s">
        <v>42</v>
      </c>
      <c r="I42" s="128" t="s">
        <v>42</v>
      </c>
      <c r="J42" s="128" t="s">
        <v>42</v>
      </c>
      <c r="K42" s="128" t="s">
        <v>42</v>
      </c>
      <c r="L42" s="128" t="s">
        <v>42</v>
      </c>
      <c r="M42" s="128" t="s">
        <v>42</v>
      </c>
      <c r="N42" s="128" t="s">
        <v>42</v>
      </c>
      <c r="O42" s="128" t="s">
        <v>42</v>
      </c>
      <c r="P42" s="128" t="s">
        <v>42</v>
      </c>
      <c r="Q42" s="128" t="s">
        <v>42</v>
      </c>
      <c r="R42" s="128" t="s">
        <v>42</v>
      </c>
      <c r="S42" s="128" t="s">
        <v>42</v>
      </c>
      <c r="T42" s="128" t="s">
        <v>42</v>
      </c>
      <c r="U42" s="128" t="s">
        <v>42</v>
      </c>
      <c r="V42" s="128" t="s">
        <v>42</v>
      </c>
      <c r="W42" s="128" t="s">
        <v>42</v>
      </c>
      <c r="X42" s="128" t="s">
        <v>42</v>
      </c>
    </row>
    <row r="43" spans="1:24" ht="12">
      <c r="A43" s="126" t="s">
        <v>154</v>
      </c>
      <c r="B43" s="126" t="s">
        <v>125</v>
      </c>
      <c r="C43" s="127" t="s">
        <v>42</v>
      </c>
      <c r="D43" s="127" t="s">
        <v>42</v>
      </c>
      <c r="E43" s="127" t="s">
        <v>42</v>
      </c>
      <c r="F43" s="127" t="s">
        <v>42</v>
      </c>
      <c r="G43" s="127" t="s">
        <v>42</v>
      </c>
      <c r="H43" s="127" t="s">
        <v>42</v>
      </c>
      <c r="I43" s="127" t="s">
        <v>42</v>
      </c>
      <c r="J43" s="127" t="s">
        <v>42</v>
      </c>
      <c r="K43" s="127" t="s">
        <v>42</v>
      </c>
      <c r="L43" s="127" t="s">
        <v>42</v>
      </c>
      <c r="M43" s="127" t="s">
        <v>42</v>
      </c>
      <c r="N43" s="127" t="s">
        <v>42</v>
      </c>
      <c r="O43" s="127" t="s">
        <v>42</v>
      </c>
      <c r="P43" s="127" t="s">
        <v>42</v>
      </c>
      <c r="Q43" s="127" t="s">
        <v>42</v>
      </c>
      <c r="R43" s="127" t="s">
        <v>42</v>
      </c>
      <c r="S43" s="127" t="s">
        <v>42</v>
      </c>
      <c r="T43" s="127" t="s">
        <v>42</v>
      </c>
      <c r="U43" s="127" t="s">
        <v>42</v>
      </c>
      <c r="V43" s="127" t="s">
        <v>42</v>
      </c>
      <c r="W43" s="127" t="s">
        <v>42</v>
      </c>
      <c r="X43" s="127" t="s">
        <v>42</v>
      </c>
    </row>
    <row r="44" spans="1:24" ht="12">
      <c r="A44" s="126" t="s">
        <v>155</v>
      </c>
      <c r="B44" s="126" t="s">
        <v>126</v>
      </c>
      <c r="C44" s="128" t="s">
        <v>42</v>
      </c>
      <c r="D44" s="128" t="s">
        <v>42</v>
      </c>
      <c r="E44" s="128" t="s">
        <v>42</v>
      </c>
      <c r="F44" s="128" t="s">
        <v>42</v>
      </c>
      <c r="G44" s="128" t="s">
        <v>42</v>
      </c>
      <c r="H44" s="128" t="s">
        <v>42</v>
      </c>
      <c r="I44" s="128" t="s">
        <v>42</v>
      </c>
      <c r="J44" s="128" t="s">
        <v>42</v>
      </c>
      <c r="K44" s="128" t="s">
        <v>42</v>
      </c>
      <c r="L44" s="128" t="s">
        <v>42</v>
      </c>
      <c r="M44" s="128" t="s">
        <v>42</v>
      </c>
      <c r="N44" s="128" t="s">
        <v>42</v>
      </c>
      <c r="O44" s="128" t="s">
        <v>42</v>
      </c>
      <c r="P44" s="128" t="s">
        <v>42</v>
      </c>
      <c r="Q44" s="128" t="s">
        <v>42</v>
      </c>
      <c r="R44" s="128" t="s">
        <v>42</v>
      </c>
      <c r="S44" s="128" t="s">
        <v>42</v>
      </c>
      <c r="T44" s="128" t="s">
        <v>42</v>
      </c>
      <c r="U44" s="128" t="s">
        <v>42</v>
      </c>
      <c r="V44" s="128" t="s">
        <v>42</v>
      </c>
      <c r="W44" s="128" t="s">
        <v>42</v>
      </c>
      <c r="X44" s="128" t="s">
        <v>42</v>
      </c>
    </row>
    <row r="45" ht="11.45" customHeight="1"/>
    <row r="46" ht="12">
      <c r="A46" s="34" t="s">
        <v>103</v>
      </c>
    </row>
    <row r="47" spans="1:2" ht="12">
      <c r="A47" s="34" t="s">
        <v>42</v>
      </c>
      <c r="B47" s="113" t="s">
        <v>104</v>
      </c>
    </row>
    <row r="48" ht="11.45" customHeight="1"/>
    <row r="49" s="125" customFormat="1" ht="11.45" customHeight="1"/>
  </sheetData>
  <mergeCells count="1">
    <mergeCell ref="A14:B14"/>
  </mergeCells>
  <hyperlinks>
    <hyperlink ref="D3" r:id="rId1" display="https://ec.europa.eu/eurostat/databrowser/view/ENV_AC_EGSS2__custom_5166062/bookmark/table?lang=en&amp;bookmarkId=c0c712ef-214d-4a84-b44b-a794ba8755c4"/>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C2:AD87"/>
  <sheetViews>
    <sheetView showGridLines="0" workbookViewId="0" topLeftCell="A1"/>
  </sheetViews>
  <sheetFormatPr defaultColWidth="8.7109375" defaultRowHeight="12"/>
  <cols>
    <col min="1" max="2" width="5.7109375" style="32" customWidth="1"/>
    <col min="3" max="3" width="45.140625" style="32" customWidth="1"/>
    <col min="4" max="22" width="8.7109375" style="32" customWidth="1"/>
    <col min="23" max="23" width="8.7109375" style="33" customWidth="1"/>
    <col min="24" max="24" width="10.421875" style="33" customWidth="1"/>
    <col min="25" max="25" width="8.8515625" style="32" customWidth="1"/>
    <col min="26" max="27" width="9.140625" style="32" customWidth="1"/>
    <col min="28" max="16384" width="8.7109375" style="32" customWidth="1"/>
  </cols>
  <sheetData>
    <row r="1" ht="12.75"/>
    <row r="2" ht="12.75">
      <c r="C2" s="31" t="s">
        <v>31</v>
      </c>
    </row>
    <row r="3" ht="12.75">
      <c r="C3" s="31" t="s">
        <v>32</v>
      </c>
    </row>
    <row r="4" ht="12.75"/>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35.85" customHeight="1"/>
    <row r="35" ht="12" customHeight="1"/>
    <row r="36" ht="12" customHeight="1"/>
    <row r="37" ht="12" customHeight="1"/>
    <row r="38" ht="12.75"/>
    <row r="39" ht="12.75"/>
    <row r="40" ht="12.75"/>
    <row r="41" ht="12.75"/>
    <row r="42" ht="12.75"/>
    <row r="43" ht="12.75"/>
    <row r="49" spans="3:24" s="35" customFormat="1" ht="12">
      <c r="C49" s="34" t="s">
        <v>191</v>
      </c>
      <c r="W49" s="36"/>
      <c r="X49" s="36"/>
    </row>
    <row r="50" spans="3:18" ht="12">
      <c r="C50" s="1" t="s">
        <v>30</v>
      </c>
      <c r="D50" s="37"/>
      <c r="E50" s="37"/>
      <c r="F50" s="37"/>
      <c r="G50" s="37"/>
      <c r="H50" s="37"/>
      <c r="I50" s="37"/>
      <c r="J50" s="37"/>
      <c r="K50" s="37"/>
      <c r="L50" s="37"/>
      <c r="M50" s="37"/>
      <c r="N50" s="37"/>
      <c r="O50" s="37"/>
      <c r="P50" s="37"/>
      <c r="Q50" s="37"/>
      <c r="R50" s="37"/>
    </row>
    <row r="51" spans="5:17" ht="12" customHeight="1">
      <c r="E51" s="38"/>
      <c r="F51" s="38"/>
      <c r="G51" s="38"/>
      <c r="H51" s="38"/>
      <c r="I51" s="38"/>
      <c r="J51" s="38"/>
      <c r="K51" s="38"/>
      <c r="L51" s="38"/>
      <c r="M51" s="38"/>
      <c r="N51" s="38"/>
      <c r="O51" s="38"/>
      <c r="P51" s="38"/>
      <c r="Q51" s="38"/>
    </row>
    <row r="52" spans="3:17" ht="12" customHeight="1">
      <c r="C52" s="39"/>
      <c r="D52" s="39"/>
      <c r="E52" s="40"/>
      <c r="F52" s="40"/>
      <c r="G52" s="40"/>
      <c r="H52" s="40"/>
      <c r="I52" s="40"/>
      <c r="J52" s="40"/>
      <c r="K52" s="40"/>
      <c r="L52" s="40"/>
      <c r="M52" s="40"/>
      <c r="N52" s="40"/>
      <c r="O52" s="40"/>
      <c r="P52" s="40"/>
      <c r="Q52" s="40"/>
    </row>
    <row r="53" spans="3:25" ht="12" customHeight="1">
      <c r="C53" s="39"/>
      <c r="D53" s="41" t="s">
        <v>0</v>
      </c>
      <c r="E53" s="41" t="s">
        <v>1</v>
      </c>
      <c r="F53" s="41" t="s">
        <v>2</v>
      </c>
      <c r="G53" s="41" t="s">
        <v>3</v>
      </c>
      <c r="H53" s="41" t="s">
        <v>4</v>
      </c>
      <c r="I53" s="41" t="s">
        <v>5</v>
      </c>
      <c r="J53" s="41" t="s">
        <v>6</v>
      </c>
      <c r="K53" s="41" t="s">
        <v>7</v>
      </c>
      <c r="L53" s="41" t="s">
        <v>8</v>
      </c>
      <c r="M53" s="41" t="s">
        <v>9</v>
      </c>
      <c r="N53" s="41" t="s">
        <v>10</v>
      </c>
      <c r="O53" s="41" t="s">
        <v>11</v>
      </c>
      <c r="P53" s="41" t="s">
        <v>12</v>
      </c>
      <c r="Q53" s="42">
        <v>2013</v>
      </c>
      <c r="R53" s="42">
        <v>2014</v>
      </c>
      <c r="S53" s="42">
        <v>2015</v>
      </c>
      <c r="T53" s="42">
        <v>2016</v>
      </c>
      <c r="U53" s="42">
        <v>2017</v>
      </c>
      <c r="V53" s="42">
        <v>2018</v>
      </c>
      <c r="W53" s="42">
        <v>2019</v>
      </c>
      <c r="X53" s="42">
        <v>2020</v>
      </c>
      <c r="Y53" s="42">
        <v>2021</v>
      </c>
    </row>
    <row r="54" spans="3:25" ht="12" customHeight="1">
      <c r="C54" s="43" t="s">
        <v>34</v>
      </c>
      <c r="D54" s="39">
        <f aca="true" t="shared" si="0" ref="D54:X54">D84</f>
        <v>100</v>
      </c>
      <c r="E54" s="39">
        <f t="shared" si="0"/>
        <v>102.73546782716816</v>
      </c>
      <c r="F54" s="39">
        <f t="shared" si="0"/>
        <v>112.37177494560149</v>
      </c>
      <c r="G54" s="39">
        <f t="shared" si="0"/>
        <v>106.65216039788623</v>
      </c>
      <c r="H54" s="39">
        <f t="shared" si="0"/>
        <v>107.30494249300591</v>
      </c>
      <c r="I54" s="39">
        <f t="shared" si="0"/>
        <v>108.05097917314268</v>
      </c>
      <c r="J54" s="39">
        <f t="shared" si="0"/>
        <v>114.64096984768418</v>
      </c>
      <c r="K54" s="39">
        <f t="shared" si="0"/>
        <v>119.52129313024557</v>
      </c>
      <c r="L54" s="39">
        <f t="shared" si="0"/>
        <v>121.5728940006217</v>
      </c>
      <c r="M54" s="39">
        <f t="shared" si="0"/>
        <v>125.085483369599</v>
      </c>
      <c r="N54" s="39">
        <f t="shared" si="0"/>
        <v>130.09014609884986</v>
      </c>
      <c r="O54" s="39">
        <f t="shared" si="0"/>
        <v>137.9857009636307</v>
      </c>
      <c r="P54" s="39">
        <f t="shared" si="0"/>
        <v>141.12527199253964</v>
      </c>
      <c r="Q54" s="39">
        <f t="shared" si="0"/>
        <v>137.76810693192417</v>
      </c>
      <c r="R54" s="39">
        <f t="shared" si="0"/>
        <v>132.8566987876904</v>
      </c>
      <c r="S54" s="39">
        <f t="shared" si="0"/>
        <v>137.92353124028597</v>
      </c>
      <c r="T54" s="39">
        <f t="shared" si="0"/>
        <v>140.0683866956792</v>
      </c>
      <c r="U54" s="39">
        <f t="shared" si="0"/>
        <v>142.772769661175</v>
      </c>
      <c r="V54" s="39">
        <f t="shared" si="0"/>
        <v>144.9487099782406</v>
      </c>
      <c r="W54" s="39">
        <f t="shared" si="0"/>
        <v>150.32639104755984</v>
      </c>
      <c r="X54" s="39">
        <f t="shared" si="0"/>
        <v>157.16506061548026</v>
      </c>
      <c r="Y54" s="39">
        <f aca="true" t="shared" si="1" ref="Y54">Y84</f>
        <v>163.00901460988499</v>
      </c>
    </row>
    <row r="55" spans="3:25" ht="12" customHeight="1">
      <c r="C55" s="43" t="s">
        <v>36</v>
      </c>
      <c r="D55" s="39">
        <f aca="true" t="shared" si="2" ref="D55:X55">D85</f>
        <v>100</v>
      </c>
      <c r="E55" s="39">
        <f t="shared" si="2"/>
        <v>102.92809278958775</v>
      </c>
      <c r="F55" s="39">
        <f t="shared" si="2"/>
        <v>107.79510717269271</v>
      </c>
      <c r="G55" s="39">
        <f t="shared" si="2"/>
        <v>108.58389592029087</v>
      </c>
      <c r="H55" s="39">
        <f t="shared" si="2"/>
        <v>113.25499512851218</v>
      </c>
      <c r="I55" s="39">
        <f t="shared" si="2"/>
        <v>115.62325009382953</v>
      </c>
      <c r="J55" s="39">
        <f t="shared" si="2"/>
        <v>125.61671801389824</v>
      </c>
      <c r="K55" s="39">
        <f t="shared" si="2"/>
        <v>134.25371407452147</v>
      </c>
      <c r="L55" s="39">
        <f t="shared" si="2"/>
        <v>139.99269785942394</v>
      </c>
      <c r="M55" s="39">
        <f t="shared" si="2"/>
        <v>139.28408165719608</v>
      </c>
      <c r="N55" s="39">
        <f t="shared" si="2"/>
        <v>149.66933443330635</v>
      </c>
      <c r="O55" s="39">
        <f t="shared" si="2"/>
        <v>159.3680986996994</v>
      </c>
      <c r="P55" s="39">
        <f t="shared" si="2"/>
        <v>162.21716727386806</v>
      </c>
      <c r="Q55" s="39">
        <f t="shared" si="2"/>
        <v>162.19306184569453</v>
      </c>
      <c r="R55" s="39">
        <f t="shared" si="2"/>
        <v>159.02813565756577</v>
      </c>
      <c r="S55" s="39">
        <f t="shared" si="2"/>
        <v>165.13928335885262</v>
      </c>
      <c r="T55" s="39">
        <f t="shared" si="2"/>
        <v>171.70183542850813</v>
      </c>
      <c r="U55" s="39">
        <f t="shared" si="2"/>
        <v>176.44046006249243</v>
      </c>
      <c r="V55" s="39">
        <f t="shared" si="2"/>
        <v>181.32320294675236</v>
      </c>
      <c r="W55" s="39">
        <f t="shared" si="2"/>
        <v>186.8986258149146</v>
      </c>
      <c r="X55" s="39">
        <f t="shared" si="2"/>
        <v>190.67903000081634</v>
      </c>
      <c r="Y55" s="39">
        <f aca="true" t="shared" si="3" ref="Y55">Y85</f>
        <v>206.50834590996377</v>
      </c>
    </row>
    <row r="56" spans="3:25" ht="12" customHeight="1">
      <c r="C56" s="43" t="s">
        <v>60</v>
      </c>
      <c r="D56" s="39">
        <f aca="true" t="shared" si="4" ref="D56:X56">D86</f>
        <v>100</v>
      </c>
      <c r="E56" s="39">
        <f t="shared" si="4"/>
        <v>100.7097103832976</v>
      </c>
      <c r="F56" s="39">
        <f t="shared" si="4"/>
        <v>100.5130591416072</v>
      </c>
      <c r="G56" s="39">
        <f t="shared" si="4"/>
        <v>100.81445411167817</v>
      </c>
      <c r="H56" s="39">
        <f t="shared" si="4"/>
        <v>101.27680326814517</v>
      </c>
      <c r="I56" s="39">
        <f t="shared" si="4"/>
        <v>102.31222594000602</v>
      </c>
      <c r="J56" s="39">
        <f t="shared" si="4"/>
        <v>104.23746613754714</v>
      </c>
      <c r="K56" s="39">
        <f t="shared" si="4"/>
        <v>106.37614175492187</v>
      </c>
      <c r="L56" s="39">
        <f t="shared" si="4"/>
        <v>107.42472074696742</v>
      </c>
      <c r="M56" s="39">
        <f t="shared" si="4"/>
        <v>105.49018149586507</v>
      </c>
      <c r="N56" s="39">
        <f t="shared" si="4"/>
        <v>104.48830583994969</v>
      </c>
      <c r="O56" s="39">
        <f t="shared" si="4"/>
        <v>104.53885577253288</v>
      </c>
      <c r="P56" s="39">
        <f t="shared" si="4"/>
        <v>104.28499641188843</v>
      </c>
      <c r="Q56" s="39">
        <f t="shared" si="4"/>
        <v>103.88172798929227</v>
      </c>
      <c r="R56" s="39">
        <f t="shared" si="4"/>
        <v>104.8303328191556</v>
      </c>
      <c r="S56" s="39">
        <f t="shared" si="4"/>
        <v>105.8069841920891</v>
      </c>
      <c r="T56" s="39">
        <f t="shared" si="4"/>
        <v>107.17966427695751</v>
      </c>
      <c r="U56" s="39">
        <f t="shared" si="4"/>
        <v>108.91323620241592</v>
      </c>
      <c r="V56" s="39">
        <f t="shared" si="4"/>
        <v>110.50776513653044</v>
      </c>
      <c r="W56" s="39">
        <f t="shared" si="4"/>
        <v>111.73741692138587</v>
      </c>
      <c r="X56" s="39">
        <f t="shared" si="4"/>
        <v>110.22910829972274</v>
      </c>
      <c r="Y56" s="39">
        <f aca="true" t="shared" si="5" ref="Y56">Y86</f>
        <v>111.829468481997</v>
      </c>
    </row>
    <row r="57" spans="3:25" ht="12" customHeight="1">
      <c r="C57" s="43" t="s">
        <v>35</v>
      </c>
      <c r="D57" s="39">
        <f aca="true" t="shared" si="6" ref="D57:X57">D87</f>
        <v>100</v>
      </c>
      <c r="E57" s="39">
        <f t="shared" si="6"/>
        <v>102.1338783152751</v>
      </c>
      <c r="F57" s="39">
        <f t="shared" si="6"/>
        <v>103.21052210944546</v>
      </c>
      <c r="G57" s="39">
        <f t="shared" si="6"/>
        <v>104.09878178268465</v>
      </c>
      <c r="H57" s="39">
        <f t="shared" si="6"/>
        <v>106.72930914405104</v>
      </c>
      <c r="I57" s="39">
        <f t="shared" si="6"/>
        <v>108.73303115759188</v>
      </c>
      <c r="J57" s="39">
        <f t="shared" si="6"/>
        <v>112.49728841038052</v>
      </c>
      <c r="K57" s="39">
        <f t="shared" si="6"/>
        <v>116.02064233276627</v>
      </c>
      <c r="L57" s="39">
        <f t="shared" si="6"/>
        <v>116.76276159704067</v>
      </c>
      <c r="M57" s="39">
        <f t="shared" si="6"/>
        <v>111.74032676082066</v>
      </c>
      <c r="N57" s="39">
        <f t="shared" si="6"/>
        <v>114.17219450375055</v>
      </c>
      <c r="O57" s="39">
        <f t="shared" si="6"/>
        <v>116.31292315069588</v>
      </c>
      <c r="P57" s="39">
        <f t="shared" si="6"/>
        <v>115.46576546747804</v>
      </c>
      <c r="Q57" s="39">
        <f t="shared" si="6"/>
        <v>115.3607270485346</v>
      </c>
      <c r="R57" s="39">
        <f t="shared" si="6"/>
        <v>117.1966159361549</v>
      </c>
      <c r="S57" s="39">
        <f t="shared" si="6"/>
        <v>119.87509561921289</v>
      </c>
      <c r="T57" s="39">
        <f t="shared" si="6"/>
        <v>122.23960176738557</v>
      </c>
      <c r="U57" s="39">
        <f t="shared" si="6"/>
        <v>125.71271992418967</v>
      </c>
      <c r="V57" s="39">
        <f t="shared" si="6"/>
        <v>128.30899562720495</v>
      </c>
      <c r="W57" s="39">
        <f t="shared" si="6"/>
        <v>130.6266911756311</v>
      </c>
      <c r="X57" s="39">
        <f t="shared" si="6"/>
        <v>123.27171840569947</v>
      </c>
      <c r="Y57" s="39">
        <f aca="true" t="shared" si="7" ref="Y57">Y87</f>
        <v>130.6426752828616</v>
      </c>
    </row>
    <row r="58" spans="3:17" ht="12" customHeight="1">
      <c r="C58" s="39"/>
      <c r="D58" s="39"/>
      <c r="E58" s="40"/>
      <c r="F58" s="40"/>
      <c r="G58" s="40"/>
      <c r="H58" s="40"/>
      <c r="I58" s="40"/>
      <c r="J58" s="40"/>
      <c r="K58" s="40"/>
      <c r="L58" s="40"/>
      <c r="M58" s="40"/>
      <c r="N58" s="40"/>
      <c r="O58" s="40"/>
      <c r="P58" s="40"/>
      <c r="Q58" s="40"/>
    </row>
    <row r="59" spans="3:18" ht="14.45" customHeight="1">
      <c r="C59" s="44" t="s">
        <v>58</v>
      </c>
      <c r="D59" s="45"/>
      <c r="E59" s="40"/>
      <c r="F59" s="40"/>
      <c r="G59" s="40"/>
      <c r="H59" s="40"/>
      <c r="I59" s="40"/>
      <c r="J59" s="40"/>
      <c r="K59" s="40"/>
      <c r="L59" s="40"/>
      <c r="M59" s="40"/>
      <c r="N59" s="40"/>
      <c r="O59" s="40"/>
      <c r="P59" s="40"/>
      <c r="Q59" s="40"/>
      <c r="R59" s="46"/>
    </row>
    <row r="60" spans="3:17" ht="12" customHeight="1">
      <c r="C60" s="47" t="s">
        <v>57</v>
      </c>
      <c r="D60" s="39"/>
      <c r="E60" s="40"/>
      <c r="F60" s="40"/>
      <c r="G60" s="40"/>
      <c r="H60" s="40"/>
      <c r="I60" s="40"/>
      <c r="J60" s="40"/>
      <c r="K60" s="40"/>
      <c r="L60" s="40"/>
      <c r="M60" s="40"/>
      <c r="N60" s="40"/>
      <c r="O60" s="40"/>
      <c r="P60" s="40"/>
      <c r="Q60" s="40"/>
    </row>
    <row r="61" spans="3:18" ht="12" customHeight="1">
      <c r="C61" s="47" t="s">
        <v>170</v>
      </c>
      <c r="D61" s="48"/>
      <c r="E61" s="40"/>
      <c r="F61" s="40"/>
      <c r="G61" s="40"/>
      <c r="H61" s="40"/>
      <c r="I61" s="40"/>
      <c r="J61" s="40"/>
      <c r="K61" s="40"/>
      <c r="L61" s="40"/>
      <c r="M61" s="40"/>
      <c r="N61" s="40"/>
      <c r="O61" s="40"/>
      <c r="P61" s="40"/>
      <c r="Q61" s="40"/>
      <c r="R61" s="49"/>
    </row>
    <row r="62" spans="3:18" ht="12" customHeight="1">
      <c r="C62" s="47" t="s">
        <v>61</v>
      </c>
      <c r="D62" s="48"/>
      <c r="E62" s="40"/>
      <c r="F62" s="40"/>
      <c r="G62" s="40"/>
      <c r="H62" s="40"/>
      <c r="I62" s="40"/>
      <c r="J62" s="40"/>
      <c r="K62" s="40"/>
      <c r="L62" s="40"/>
      <c r="M62" s="40"/>
      <c r="N62" s="40"/>
      <c r="O62" s="40"/>
      <c r="P62" s="40"/>
      <c r="Q62" s="40"/>
      <c r="R62" s="49"/>
    </row>
    <row r="63" spans="3:16" ht="15" customHeight="1">
      <c r="C63" s="50" t="s">
        <v>205</v>
      </c>
      <c r="D63" s="39"/>
      <c r="E63" s="39"/>
      <c r="F63" s="39"/>
      <c r="G63" s="39"/>
      <c r="H63" s="39"/>
      <c r="I63" s="39"/>
      <c r="J63" s="39"/>
      <c r="K63" s="39"/>
      <c r="L63" s="39"/>
      <c r="M63" s="39"/>
      <c r="N63" s="39"/>
      <c r="O63" s="39"/>
      <c r="P63" s="39"/>
    </row>
    <row r="68" spans="3:30" ht="12">
      <c r="C68" s="31" t="s">
        <v>59</v>
      </c>
      <c r="AB68" s="32" t="s">
        <v>215</v>
      </c>
      <c r="AD68" s="32" t="s">
        <v>215</v>
      </c>
    </row>
    <row r="69" spans="4:30" ht="12">
      <c r="D69" s="41" t="s">
        <v>0</v>
      </c>
      <c r="E69" s="41" t="s">
        <v>1</v>
      </c>
      <c r="F69" s="41" t="s">
        <v>2</v>
      </c>
      <c r="G69" s="41" t="s">
        <v>3</v>
      </c>
      <c r="H69" s="41" t="s">
        <v>4</v>
      </c>
      <c r="I69" s="41" t="s">
        <v>5</v>
      </c>
      <c r="J69" s="41" t="s">
        <v>6</v>
      </c>
      <c r="K69" s="41" t="s">
        <v>7</v>
      </c>
      <c r="L69" s="41" t="s">
        <v>8</v>
      </c>
      <c r="M69" s="41" t="s">
        <v>9</v>
      </c>
      <c r="N69" s="41" t="s">
        <v>10</v>
      </c>
      <c r="O69" s="41" t="s">
        <v>11</v>
      </c>
      <c r="P69" s="41" t="s">
        <v>12</v>
      </c>
      <c r="Q69" s="42">
        <v>2013</v>
      </c>
      <c r="R69" s="42">
        <v>2014</v>
      </c>
      <c r="S69" s="42">
        <v>2015</v>
      </c>
      <c r="T69" s="42">
        <v>2016</v>
      </c>
      <c r="U69" s="42">
        <v>2017</v>
      </c>
      <c r="V69" s="42">
        <v>2018</v>
      </c>
      <c r="W69" s="51">
        <v>2019</v>
      </c>
      <c r="X69" s="51">
        <v>2020</v>
      </c>
      <c r="Y69" s="51">
        <v>2021</v>
      </c>
      <c r="AB69" s="32" t="s">
        <v>203</v>
      </c>
      <c r="AD69" s="32" t="s">
        <v>214</v>
      </c>
    </row>
    <row r="70" spans="3:28" s="52" customFormat="1" ht="12">
      <c r="C70" s="53" t="s">
        <v>82</v>
      </c>
      <c r="D70" s="54">
        <f>'Data Fig1'!B16</f>
        <v>3217000</v>
      </c>
      <c r="E70" s="54">
        <f>'Data Fig1'!C16</f>
        <v>3305000</v>
      </c>
      <c r="F70" s="54">
        <f>'Data Fig1'!D16</f>
        <v>3615000</v>
      </c>
      <c r="G70" s="54">
        <f>'Data Fig1'!E16</f>
        <v>3431000</v>
      </c>
      <c r="H70" s="54">
        <f>'Data Fig1'!F16</f>
        <v>3452000</v>
      </c>
      <c r="I70" s="54">
        <f>'Data Fig1'!G16</f>
        <v>3476000</v>
      </c>
      <c r="J70" s="54">
        <f>'Data Fig1'!H16</f>
        <v>3688000</v>
      </c>
      <c r="K70" s="54">
        <f>'Data Fig1'!I16</f>
        <v>3845000</v>
      </c>
      <c r="L70" s="54">
        <f>'Data Fig1'!J16</f>
        <v>3911000</v>
      </c>
      <c r="M70" s="54">
        <f>'Data Fig1'!K16</f>
        <v>4024000</v>
      </c>
      <c r="N70" s="54">
        <f>'Data Fig1'!L16</f>
        <v>4185000</v>
      </c>
      <c r="O70" s="54">
        <f>'Data Fig1'!M16</f>
        <v>4439000</v>
      </c>
      <c r="P70" s="54">
        <f>'Data Fig1'!N16</f>
        <v>4540000</v>
      </c>
      <c r="Q70" s="54">
        <f>'Data Fig1'!O16</f>
        <v>4432000</v>
      </c>
      <c r="R70" s="54">
        <f>'Data Fig1'!P16</f>
        <v>4274000</v>
      </c>
      <c r="S70" s="54">
        <f>'Data Fig1'!Q16</f>
        <v>4437000</v>
      </c>
      <c r="T70" s="54">
        <f>'Data Fig1'!R16</f>
        <v>4506000</v>
      </c>
      <c r="U70" s="54">
        <f>'Data Fig1'!S16</f>
        <v>4593000</v>
      </c>
      <c r="V70" s="54">
        <f>'Data Fig1'!T16</f>
        <v>4663000</v>
      </c>
      <c r="W70" s="54">
        <f>'Data Fig1'!U16</f>
        <v>4836000</v>
      </c>
      <c r="X70" s="54">
        <f>'Data Fig1'!V16</f>
        <v>5056000</v>
      </c>
      <c r="Y70" s="54">
        <f>'Data Fig1'!W16</f>
        <v>5244000</v>
      </c>
      <c r="AB70" s="55">
        <f>(Y70/D70-1)</f>
        <v>0.63009014609885</v>
      </c>
    </row>
    <row r="71" spans="3:28" s="52" customFormat="1" ht="12">
      <c r="C71" s="53" t="s">
        <v>81</v>
      </c>
      <c r="D71" s="54">
        <f>'Data Fig1'!B35</f>
        <v>153673.33572255867</v>
      </c>
      <c r="E71" s="54">
        <f>'Data Fig1'!C35</f>
        <v>158173.03358536988</v>
      </c>
      <c r="F71" s="54">
        <f>'Data Fig1'!D35</f>
        <v>165652.336937984</v>
      </c>
      <c r="G71" s="54">
        <f>'Data Fig1'!E35</f>
        <v>166864.49491822228</v>
      </c>
      <c r="H71" s="54">
        <f>'Data Fig1'!F35</f>
        <v>174042.72888640597</v>
      </c>
      <c r="I71" s="54">
        <f>'Data Fig1'!G35</f>
        <v>177682.10529002428</v>
      </c>
      <c r="J71" s="54">
        <f>'Data Fig1'!H35</f>
        <v>193039.40079715766</v>
      </c>
      <c r="K71" s="54">
        <f>'Data Fig1'!I35</f>
        <v>206312.16074974337</v>
      </c>
      <c r="L71" s="54">
        <f>'Data Fig1'!J35</f>
        <v>215131.44856857974</v>
      </c>
      <c r="M71" s="54">
        <f>'Data Fig1'!K35</f>
        <v>214042.4944131457</v>
      </c>
      <c r="N71" s="54">
        <f>'Data Fig1'!L35</f>
        <v>230001.85877741396</v>
      </c>
      <c r="O71" s="54">
        <f>'Data Fig1'!M35</f>
        <v>244906.2733494477</v>
      </c>
      <c r="P71" s="54">
        <f>'Data Fig1'!N35</f>
        <v>249284.5320643958</v>
      </c>
      <c r="Q71" s="54">
        <f>'Data Fig1'!O35</f>
        <v>249247.48844883137</v>
      </c>
      <c r="R71" s="54">
        <f>'Data Fig1'!P35</f>
        <v>244383.84080237706</v>
      </c>
      <c r="S71" s="54">
        <f>'Data Fig1'!Q35</f>
        <v>253775.04532587703</v>
      </c>
      <c r="T71" s="54">
        <f>'Data Fig1'!R35</f>
        <v>263859.9379998465</v>
      </c>
      <c r="U71" s="54">
        <f>'Data Fig1'!S35</f>
        <v>271141.94054226106</v>
      </c>
      <c r="V71" s="54">
        <f>'Data Fig1'!T35</f>
        <v>278645.41440725914</v>
      </c>
      <c r="W71" s="54">
        <f>'Data Fig1'!U35</f>
        <v>287213.3527094024</v>
      </c>
      <c r="X71" s="54">
        <f>'Data Fig1'!V35</f>
        <v>293022.8259256729</v>
      </c>
      <c r="Y71" s="54">
        <f>'Data Fig1'!W35</f>
        <v>317348.26370532135</v>
      </c>
      <c r="AB71" s="55">
        <f>(Y71/D71-1)</f>
        <v>1.0650834590996374</v>
      </c>
    </row>
    <row r="72" spans="3:28" s="52" customFormat="1" ht="12">
      <c r="C72" s="53" t="s">
        <v>83</v>
      </c>
      <c r="D72" s="54">
        <f>'Data Fig1'!B52</f>
        <v>187438.43</v>
      </c>
      <c r="E72" s="54">
        <f>'Data Fig1'!C52</f>
        <v>188768.7</v>
      </c>
      <c r="F72" s="54">
        <f>'Data Fig1'!D52</f>
        <v>188400.1</v>
      </c>
      <c r="G72" s="54">
        <f>'Data Fig1'!E52</f>
        <v>188965.03</v>
      </c>
      <c r="H72" s="54">
        <f>'Data Fig1'!F52</f>
        <v>189831.65</v>
      </c>
      <c r="I72" s="54">
        <f>'Data Fig1'!G52</f>
        <v>191772.43</v>
      </c>
      <c r="J72" s="54">
        <f>'Data Fig1'!H52</f>
        <v>195381.07</v>
      </c>
      <c r="K72" s="54">
        <f>'Data Fig1'!I52</f>
        <v>199389.77</v>
      </c>
      <c r="L72" s="54">
        <f>'Data Fig1'!J52</f>
        <v>201355.21</v>
      </c>
      <c r="M72" s="54">
        <f>'Data Fig1'!K52</f>
        <v>197729.14</v>
      </c>
      <c r="N72" s="54">
        <f>'Data Fig1'!L52</f>
        <v>195851.24</v>
      </c>
      <c r="O72" s="54">
        <f>'Data Fig1'!M52</f>
        <v>195945.99</v>
      </c>
      <c r="P72" s="54">
        <f>'Data Fig1'!N52</f>
        <v>195470.16</v>
      </c>
      <c r="Q72" s="54">
        <f>'Data Fig1'!O52</f>
        <v>194714.28</v>
      </c>
      <c r="R72" s="54">
        <f>'Data Fig1'!P52</f>
        <v>196492.33</v>
      </c>
      <c r="S72" s="54">
        <f>'Data Fig1'!Q52</f>
        <v>198322.95</v>
      </c>
      <c r="T72" s="54">
        <f>'Data Fig1'!R52</f>
        <v>200895.88</v>
      </c>
      <c r="U72" s="54">
        <f>'Data Fig1'!S52</f>
        <v>204145.26</v>
      </c>
      <c r="V72" s="54">
        <f>'Data Fig1'!T52</f>
        <v>207134.02</v>
      </c>
      <c r="W72" s="54">
        <f>'Data Fig1'!U52</f>
        <v>209438.86</v>
      </c>
      <c r="X72" s="54">
        <f>'Data Fig1'!V52</f>
        <v>206611.71</v>
      </c>
      <c r="Y72" s="54">
        <f>'Data Fig1'!W52</f>
        <v>209611.4</v>
      </c>
      <c r="AB72" s="55">
        <f>(Y72/D72-1)</f>
        <v>0.11829468481996996</v>
      </c>
    </row>
    <row r="73" spans="3:28" s="52" customFormat="1" ht="12">
      <c r="C73" s="53" t="s">
        <v>84</v>
      </c>
      <c r="D73" s="54">
        <f>'Data Fig1'!B68</f>
        <v>87.587</v>
      </c>
      <c r="E73" s="54">
        <f>'Data Fig1'!C68</f>
        <v>89.456</v>
      </c>
      <c r="F73" s="54">
        <f>'Data Fig1'!D68</f>
        <v>90.399</v>
      </c>
      <c r="G73" s="54">
        <f>'Data Fig1'!E68</f>
        <v>91.177</v>
      </c>
      <c r="H73" s="54">
        <f>'Data Fig1'!F68</f>
        <v>93.481</v>
      </c>
      <c r="I73" s="54">
        <f>'Data Fig1'!G68</f>
        <v>95.236</v>
      </c>
      <c r="J73" s="54">
        <f>'Data Fig1'!H68</f>
        <v>98.533</v>
      </c>
      <c r="K73" s="54">
        <f>'Data Fig1'!I68</f>
        <v>101.619</v>
      </c>
      <c r="L73" s="54">
        <f>'Data Fig1'!J68</f>
        <v>102.269</v>
      </c>
      <c r="M73" s="54">
        <f>'Data Fig1'!K68</f>
        <v>97.87</v>
      </c>
      <c r="N73" s="54">
        <f>'Data Fig1'!L68</f>
        <v>100</v>
      </c>
      <c r="O73" s="54">
        <f>'Data Fig1'!M68</f>
        <v>101.875</v>
      </c>
      <c r="P73" s="54">
        <f>'Data Fig1'!N68</f>
        <v>101.133</v>
      </c>
      <c r="Q73" s="54">
        <f>'Data Fig1'!O68</f>
        <v>101.041</v>
      </c>
      <c r="R73" s="54">
        <f>'Data Fig1'!P68</f>
        <v>102.649</v>
      </c>
      <c r="S73" s="54">
        <f>'Data Fig1'!Q68</f>
        <v>104.995</v>
      </c>
      <c r="T73" s="54">
        <f>'Data Fig1'!R68</f>
        <v>107.066</v>
      </c>
      <c r="U73" s="54">
        <f>'Data Fig1'!S68</f>
        <v>110.108</v>
      </c>
      <c r="V73" s="54">
        <f>'Data Fig1'!T68</f>
        <v>112.382</v>
      </c>
      <c r="W73" s="54">
        <f>'Data Fig1'!U68</f>
        <v>114.412</v>
      </c>
      <c r="X73" s="54">
        <f>'Data Fig1'!V68</f>
        <v>107.97</v>
      </c>
      <c r="Y73" s="54">
        <f>'Data Fig1'!W68</f>
        <v>114.426</v>
      </c>
      <c r="AB73" s="55">
        <f>(Y73/D73-1)</f>
        <v>0.3064267528286162</v>
      </c>
    </row>
    <row r="74" spans="3:24" s="52" customFormat="1" ht="12">
      <c r="C74" s="53"/>
      <c r="E74" s="54" t="s">
        <v>213</v>
      </c>
      <c r="W74" s="54"/>
      <c r="X74" s="54"/>
    </row>
    <row r="75" spans="5:30" s="52" customFormat="1" ht="12">
      <c r="E75" s="54">
        <f aca="true" t="shared" si="8" ref="E75:Y78">(E70-D70)/D70*100</f>
        <v>2.735467827168169</v>
      </c>
      <c r="F75" s="54">
        <f t="shared" si="8"/>
        <v>9.379727685325264</v>
      </c>
      <c r="G75" s="54">
        <f t="shared" si="8"/>
        <v>-5.089903181189488</v>
      </c>
      <c r="H75" s="54">
        <f t="shared" si="8"/>
        <v>0.6120664529291752</v>
      </c>
      <c r="I75" s="54">
        <f t="shared" si="8"/>
        <v>0.6952491309385863</v>
      </c>
      <c r="J75" s="54">
        <f t="shared" si="8"/>
        <v>6.098964326812428</v>
      </c>
      <c r="K75" s="54">
        <f t="shared" si="8"/>
        <v>4.25704989154013</v>
      </c>
      <c r="L75" s="54">
        <f t="shared" si="8"/>
        <v>1.7165149544863458</v>
      </c>
      <c r="M75" s="54">
        <f t="shared" si="8"/>
        <v>2.8892866274610074</v>
      </c>
      <c r="N75" s="54">
        <f t="shared" si="8"/>
        <v>4.000994035785288</v>
      </c>
      <c r="O75" s="54">
        <f t="shared" si="8"/>
        <v>6.069295101553166</v>
      </c>
      <c r="P75" s="54">
        <f t="shared" si="8"/>
        <v>2.2752872268528948</v>
      </c>
      <c r="Q75" s="54">
        <f t="shared" si="8"/>
        <v>-2.378854625550661</v>
      </c>
      <c r="R75" s="54">
        <f t="shared" si="8"/>
        <v>-3.564981949458484</v>
      </c>
      <c r="S75" s="54">
        <f t="shared" si="8"/>
        <v>3.8137576041179226</v>
      </c>
      <c r="T75" s="54">
        <f t="shared" si="8"/>
        <v>1.555104800540906</v>
      </c>
      <c r="U75" s="54">
        <f t="shared" si="8"/>
        <v>1.9307589880159786</v>
      </c>
      <c r="V75" s="54">
        <f t="shared" si="8"/>
        <v>1.52405834966253</v>
      </c>
      <c r="W75" s="54">
        <f t="shared" si="8"/>
        <v>3.7100579026377867</v>
      </c>
      <c r="X75" s="54">
        <f t="shared" si="8"/>
        <v>4.549214226633581</v>
      </c>
      <c r="Y75" s="151">
        <f t="shared" si="8"/>
        <v>3.7183544303797467</v>
      </c>
      <c r="Z75" s="54"/>
      <c r="AB75" s="157">
        <f>POWER((1+(Y70-D70)/D70),1/21)-1</f>
        <v>0.023541168392988254</v>
      </c>
      <c r="AC75" s="56"/>
      <c r="AD75" s="156">
        <f>POWER((1+(Y70-R70)/R70),1/21)-1</f>
        <v>0.009787319333791178</v>
      </c>
    </row>
    <row r="76" spans="3:30" s="52" customFormat="1" ht="12">
      <c r="C76" s="53"/>
      <c r="E76" s="54">
        <f t="shared" si="8"/>
        <v>2.928092789587747</v>
      </c>
      <c r="F76" s="54">
        <f t="shared" si="8"/>
        <v>4.728557822454195</v>
      </c>
      <c r="G76" s="54">
        <f t="shared" si="8"/>
        <v>0.7317481918121639</v>
      </c>
      <c r="H76" s="54">
        <f t="shared" si="8"/>
        <v>4.3018342348392515</v>
      </c>
      <c r="I76" s="54">
        <f t="shared" si="8"/>
        <v>2.0910821307528784</v>
      </c>
      <c r="J76" s="54">
        <f t="shared" si="8"/>
        <v>8.643130090149603</v>
      </c>
      <c r="K76" s="54">
        <f t="shared" si="8"/>
        <v>6.87567403223163</v>
      </c>
      <c r="L76" s="54">
        <f t="shared" si="8"/>
        <v>4.274729994968238</v>
      </c>
      <c r="M76" s="56">
        <f t="shared" si="8"/>
        <v>-0.5061808316169554</v>
      </c>
      <c r="N76" s="54">
        <f t="shared" si="8"/>
        <v>7.456166313154353</v>
      </c>
      <c r="O76" s="54">
        <f t="shared" si="8"/>
        <v>6.480127878643624</v>
      </c>
      <c r="P76" s="54">
        <f t="shared" si="8"/>
        <v>1.787728282770828</v>
      </c>
      <c r="Q76" s="54">
        <f t="shared" si="8"/>
        <v>-0.014859973564213284</v>
      </c>
      <c r="R76" s="54">
        <f t="shared" si="8"/>
        <v>-1.9513326600491618</v>
      </c>
      <c r="S76" s="54">
        <f t="shared" si="8"/>
        <v>3.8428091205482935</v>
      </c>
      <c r="T76" s="54">
        <f t="shared" si="8"/>
        <v>3.973949708498428</v>
      </c>
      <c r="U76" s="54">
        <f t="shared" si="8"/>
        <v>2.759798473999044</v>
      </c>
      <c r="V76" s="54">
        <f t="shared" si="8"/>
        <v>2.7673600955985527</v>
      </c>
      <c r="W76" s="54">
        <f t="shared" si="8"/>
        <v>3.0748535088471334</v>
      </c>
      <c r="X76" s="54">
        <f t="shared" si="8"/>
        <v>2.0227030399065153</v>
      </c>
      <c r="Y76" s="151">
        <f t="shared" si="8"/>
        <v>8.30155046891083</v>
      </c>
      <c r="Z76" s="54"/>
      <c r="AB76" s="157">
        <f>POWER((1+(Y71-D71)/D71),1/21)-1</f>
        <v>0.03513508521378639</v>
      </c>
      <c r="AC76" s="56"/>
      <c r="AD76" s="156">
        <f>POWER((1+(Y71-R71)/R71),1/21)-1</f>
        <v>0.012518647878739797</v>
      </c>
    </row>
    <row r="77" spans="3:30" s="52" customFormat="1" ht="12">
      <c r="C77" s="53"/>
      <c r="E77" s="54">
        <f t="shared" si="8"/>
        <v>0.709710383297608</v>
      </c>
      <c r="F77" s="54">
        <f t="shared" si="8"/>
        <v>-0.1952654227104418</v>
      </c>
      <c r="G77" s="54">
        <f t="shared" si="8"/>
        <v>0.29985652873856916</v>
      </c>
      <c r="H77" s="54">
        <f t="shared" si="8"/>
        <v>0.4586139562436474</v>
      </c>
      <c r="I77" s="54">
        <f t="shared" si="8"/>
        <v>1.0223690306648017</v>
      </c>
      <c r="J77" s="54">
        <f t="shared" si="8"/>
        <v>1.8817303404874277</v>
      </c>
      <c r="K77" s="54">
        <f t="shared" si="8"/>
        <v>2.05173408048179</v>
      </c>
      <c r="L77" s="54">
        <f t="shared" si="8"/>
        <v>0.9857276027752089</v>
      </c>
      <c r="M77" s="54">
        <f t="shared" si="8"/>
        <v>-1.8008324691474227</v>
      </c>
      <c r="N77" s="54">
        <f t="shared" si="8"/>
        <v>-0.9497335597575669</v>
      </c>
      <c r="O77" s="54">
        <f t="shared" si="8"/>
        <v>0.048378555070675074</v>
      </c>
      <c r="P77" s="54">
        <f t="shared" si="8"/>
        <v>-0.24283732471380876</v>
      </c>
      <c r="Q77" s="54">
        <f t="shared" si="8"/>
        <v>-0.38669840961914836</v>
      </c>
      <c r="R77" s="54">
        <f t="shared" si="8"/>
        <v>0.9131585007529949</v>
      </c>
      <c r="S77" s="54">
        <f t="shared" si="8"/>
        <v>0.9316495967043724</v>
      </c>
      <c r="T77" s="54">
        <f t="shared" si="8"/>
        <v>1.2973435500026562</v>
      </c>
      <c r="U77" s="54">
        <f t="shared" si="8"/>
        <v>1.61744481768367</v>
      </c>
      <c r="V77" s="54">
        <f t="shared" si="8"/>
        <v>1.4640359516551988</v>
      </c>
      <c r="W77" s="54">
        <f t="shared" si="8"/>
        <v>1.1127288506253086</v>
      </c>
      <c r="X77" s="54">
        <f t="shared" si="8"/>
        <v>-1.3498688829761556</v>
      </c>
      <c r="Y77" s="151">
        <f t="shared" si="8"/>
        <v>1.4518489779693524</v>
      </c>
      <c r="Z77" s="54"/>
      <c r="AB77" s="156">
        <f>POWER((1+(Y72-D72)/D72),1/21)-1</f>
        <v>0.00533824181831366</v>
      </c>
      <c r="AC77" s="56"/>
      <c r="AD77" s="156">
        <f aca="true" t="shared" si="9" ref="AD76:AD78">POWER((1+(Y72-R72)/R72),1/21)-1</f>
        <v>0.003082452579296069</v>
      </c>
    </row>
    <row r="78" spans="3:30" s="52" customFormat="1" ht="12">
      <c r="C78" s="57"/>
      <c r="E78" s="54">
        <f t="shared" si="8"/>
        <v>2.1338783152750973</v>
      </c>
      <c r="F78" s="54">
        <f t="shared" si="8"/>
        <v>1.0541495260239646</v>
      </c>
      <c r="G78" s="54">
        <f t="shared" si="8"/>
        <v>0.8606289892587372</v>
      </c>
      <c r="H78" s="54">
        <f t="shared" si="8"/>
        <v>2.5269530693047453</v>
      </c>
      <c r="I78" s="54">
        <f t="shared" si="8"/>
        <v>1.877386848664445</v>
      </c>
      <c r="J78" s="54">
        <f t="shared" si="8"/>
        <v>3.461926162375569</v>
      </c>
      <c r="K78" s="54">
        <f t="shared" si="8"/>
        <v>3.1319456425765972</v>
      </c>
      <c r="L78" s="54">
        <f t="shared" si="8"/>
        <v>0.6396441610328832</v>
      </c>
      <c r="M78" s="56">
        <f t="shared" si="8"/>
        <v>-4.301401206621753</v>
      </c>
      <c r="N78" s="54">
        <f t="shared" si="8"/>
        <v>2.1763563911310873</v>
      </c>
      <c r="O78" s="54">
        <f t="shared" si="8"/>
        <v>1.875</v>
      </c>
      <c r="P78" s="54">
        <f t="shared" si="8"/>
        <v>-0.728343558282213</v>
      </c>
      <c r="Q78" s="54">
        <f t="shared" si="8"/>
        <v>-0.09096931763123683</v>
      </c>
      <c r="R78" s="54">
        <f t="shared" si="8"/>
        <v>1.5914331805900617</v>
      </c>
      <c r="S78" s="54">
        <f t="shared" si="8"/>
        <v>2.2854582119650497</v>
      </c>
      <c r="T78" s="54">
        <f t="shared" si="8"/>
        <v>1.9724748797561766</v>
      </c>
      <c r="U78" s="54">
        <f t="shared" si="8"/>
        <v>2.84123811480769</v>
      </c>
      <c r="V78" s="54">
        <f t="shared" si="8"/>
        <v>2.065245032150253</v>
      </c>
      <c r="W78" s="54">
        <f t="shared" si="8"/>
        <v>1.80633909344913</v>
      </c>
      <c r="X78" s="54">
        <f t="shared" si="8"/>
        <v>-5.630528266265782</v>
      </c>
      <c r="Y78" s="151">
        <f t="shared" si="8"/>
        <v>5.979438732981387</v>
      </c>
      <c r="Z78" s="54"/>
      <c r="AB78" s="156">
        <f>POWER((1+(Y73-D73)/D73),1/21)-1</f>
        <v>0.012809719077218729</v>
      </c>
      <c r="AC78" s="56"/>
      <c r="AD78" s="156">
        <f t="shared" si="9"/>
        <v>0.005185442121267592</v>
      </c>
    </row>
    <row r="79" spans="3:24" s="52" customFormat="1" ht="12">
      <c r="C79" s="57"/>
      <c r="W79" s="54"/>
      <c r="X79" s="54"/>
    </row>
    <row r="80" ht="12">
      <c r="C80" s="35"/>
    </row>
    <row r="81" ht="12">
      <c r="C81" s="35"/>
    </row>
    <row r="82" ht="12">
      <c r="C82" s="35" t="s">
        <v>85</v>
      </c>
    </row>
    <row r="83" spans="4:25" ht="12">
      <c r="D83" s="41" t="s">
        <v>0</v>
      </c>
      <c r="E83" s="41" t="s">
        <v>1</v>
      </c>
      <c r="F83" s="41" t="s">
        <v>2</v>
      </c>
      <c r="G83" s="41" t="s">
        <v>3</v>
      </c>
      <c r="H83" s="41" t="s">
        <v>4</v>
      </c>
      <c r="I83" s="41" t="s">
        <v>5</v>
      </c>
      <c r="J83" s="41" t="s">
        <v>6</v>
      </c>
      <c r="K83" s="41" t="s">
        <v>7</v>
      </c>
      <c r="L83" s="41" t="s">
        <v>8</v>
      </c>
      <c r="M83" s="41" t="s">
        <v>9</v>
      </c>
      <c r="N83" s="41" t="s">
        <v>10</v>
      </c>
      <c r="O83" s="41" t="s">
        <v>11</v>
      </c>
      <c r="P83" s="41" t="s">
        <v>12</v>
      </c>
      <c r="Q83" s="42">
        <v>2013</v>
      </c>
      <c r="R83" s="42">
        <v>2014</v>
      </c>
      <c r="S83" s="42">
        <v>2015</v>
      </c>
      <c r="T83" s="42">
        <v>2016</v>
      </c>
      <c r="U83" s="42">
        <v>2017</v>
      </c>
      <c r="V83" s="42">
        <v>2018</v>
      </c>
      <c r="W83" s="51">
        <v>2019</v>
      </c>
      <c r="X83" s="51">
        <v>2020</v>
      </c>
      <c r="Y83" s="51">
        <v>2021</v>
      </c>
    </row>
    <row r="84" spans="3:25" ht="12">
      <c r="C84" s="35" t="s">
        <v>82</v>
      </c>
      <c r="D84" s="32">
        <v>100</v>
      </c>
      <c r="E84" s="32">
        <f aca="true" t="shared" si="10" ref="E84">E70*100/$D70</f>
        <v>102.73546782716816</v>
      </c>
      <c r="F84" s="32">
        <f aca="true" t="shared" si="11" ref="F84:W84">F70*100/$D70</f>
        <v>112.37177494560149</v>
      </c>
      <c r="G84" s="32">
        <f t="shared" si="11"/>
        <v>106.65216039788623</v>
      </c>
      <c r="H84" s="32">
        <f t="shared" si="11"/>
        <v>107.30494249300591</v>
      </c>
      <c r="I84" s="32">
        <f t="shared" si="11"/>
        <v>108.05097917314268</v>
      </c>
      <c r="J84" s="32">
        <f t="shared" si="11"/>
        <v>114.64096984768418</v>
      </c>
      <c r="K84" s="32">
        <f t="shared" si="11"/>
        <v>119.52129313024557</v>
      </c>
      <c r="L84" s="32">
        <f t="shared" si="11"/>
        <v>121.5728940006217</v>
      </c>
      <c r="M84" s="32">
        <f t="shared" si="11"/>
        <v>125.085483369599</v>
      </c>
      <c r="N84" s="32">
        <f t="shared" si="11"/>
        <v>130.09014609884986</v>
      </c>
      <c r="O84" s="32">
        <f t="shared" si="11"/>
        <v>137.9857009636307</v>
      </c>
      <c r="P84" s="32">
        <f t="shared" si="11"/>
        <v>141.12527199253964</v>
      </c>
      <c r="Q84" s="32">
        <f t="shared" si="11"/>
        <v>137.76810693192417</v>
      </c>
      <c r="R84" s="32">
        <f t="shared" si="11"/>
        <v>132.8566987876904</v>
      </c>
      <c r="S84" s="32">
        <f t="shared" si="11"/>
        <v>137.92353124028597</v>
      </c>
      <c r="T84" s="32">
        <f t="shared" si="11"/>
        <v>140.0683866956792</v>
      </c>
      <c r="U84" s="32">
        <f t="shared" si="11"/>
        <v>142.772769661175</v>
      </c>
      <c r="V84" s="32">
        <f t="shared" si="11"/>
        <v>144.9487099782406</v>
      </c>
      <c r="W84" s="32">
        <f t="shared" si="11"/>
        <v>150.32639104755984</v>
      </c>
      <c r="X84" s="32">
        <f aca="true" t="shared" si="12" ref="X84:Y84">X70*100/$D70</f>
        <v>157.16506061548026</v>
      </c>
      <c r="Y84" s="32">
        <f t="shared" si="12"/>
        <v>163.00901460988499</v>
      </c>
    </row>
    <row r="85" spans="3:25" ht="12">
      <c r="C85" s="35" t="s">
        <v>81</v>
      </c>
      <c r="D85" s="32">
        <v>100</v>
      </c>
      <c r="E85" s="32">
        <f aca="true" t="shared" si="13" ref="E85">E71*100/$D71</f>
        <v>102.92809278958775</v>
      </c>
      <c r="F85" s="32">
        <f aca="true" t="shared" si="14" ref="F85:W85">F71*100/$D71</f>
        <v>107.79510717269271</v>
      </c>
      <c r="G85" s="32">
        <f t="shared" si="14"/>
        <v>108.58389592029087</v>
      </c>
      <c r="H85" s="32">
        <f t="shared" si="14"/>
        <v>113.25499512851218</v>
      </c>
      <c r="I85" s="32">
        <f t="shared" si="14"/>
        <v>115.62325009382953</v>
      </c>
      <c r="J85" s="32">
        <f t="shared" si="14"/>
        <v>125.61671801389824</v>
      </c>
      <c r="K85" s="32">
        <f t="shared" si="14"/>
        <v>134.25371407452147</v>
      </c>
      <c r="L85" s="32">
        <f t="shared" si="14"/>
        <v>139.99269785942394</v>
      </c>
      <c r="M85" s="32">
        <f t="shared" si="14"/>
        <v>139.28408165719608</v>
      </c>
      <c r="N85" s="32">
        <f t="shared" si="14"/>
        <v>149.66933443330635</v>
      </c>
      <c r="O85" s="32">
        <f t="shared" si="14"/>
        <v>159.3680986996994</v>
      </c>
      <c r="P85" s="32">
        <f t="shared" si="14"/>
        <v>162.21716727386806</v>
      </c>
      <c r="Q85" s="32">
        <f t="shared" si="14"/>
        <v>162.19306184569453</v>
      </c>
      <c r="R85" s="32">
        <f t="shared" si="14"/>
        <v>159.02813565756577</v>
      </c>
      <c r="S85" s="32">
        <f t="shared" si="14"/>
        <v>165.13928335885262</v>
      </c>
      <c r="T85" s="32">
        <f t="shared" si="14"/>
        <v>171.70183542850813</v>
      </c>
      <c r="U85" s="32">
        <f t="shared" si="14"/>
        <v>176.44046006249243</v>
      </c>
      <c r="V85" s="32">
        <f t="shared" si="14"/>
        <v>181.32320294675236</v>
      </c>
      <c r="W85" s="32">
        <f t="shared" si="14"/>
        <v>186.8986258149146</v>
      </c>
      <c r="X85" s="32">
        <f aca="true" t="shared" si="15" ref="X85:Y85">X71*100/$D71</f>
        <v>190.67903000081634</v>
      </c>
      <c r="Y85" s="32">
        <f t="shared" si="15"/>
        <v>206.50834590996377</v>
      </c>
    </row>
    <row r="86" spans="3:25" ht="12">
      <c r="C86" s="35" t="s">
        <v>83</v>
      </c>
      <c r="D86" s="32">
        <v>100</v>
      </c>
      <c r="E86" s="32">
        <f aca="true" t="shared" si="16" ref="E86">E72*100/$D72</f>
        <v>100.7097103832976</v>
      </c>
      <c r="F86" s="32">
        <f aca="true" t="shared" si="17" ref="F86:W86">F72*100/$D72</f>
        <v>100.5130591416072</v>
      </c>
      <c r="G86" s="32">
        <f t="shared" si="17"/>
        <v>100.81445411167817</v>
      </c>
      <c r="H86" s="32">
        <f t="shared" si="17"/>
        <v>101.27680326814517</v>
      </c>
      <c r="I86" s="32">
        <f t="shared" si="17"/>
        <v>102.31222594000602</v>
      </c>
      <c r="J86" s="32">
        <f t="shared" si="17"/>
        <v>104.23746613754714</v>
      </c>
      <c r="K86" s="32">
        <f t="shared" si="17"/>
        <v>106.37614175492187</v>
      </c>
      <c r="L86" s="32">
        <f t="shared" si="17"/>
        <v>107.42472074696742</v>
      </c>
      <c r="M86" s="32">
        <f t="shared" si="17"/>
        <v>105.49018149586507</v>
      </c>
      <c r="N86" s="32">
        <f t="shared" si="17"/>
        <v>104.48830583994969</v>
      </c>
      <c r="O86" s="32">
        <f t="shared" si="17"/>
        <v>104.53885577253288</v>
      </c>
      <c r="P86" s="32">
        <f t="shared" si="17"/>
        <v>104.28499641188843</v>
      </c>
      <c r="Q86" s="32">
        <f t="shared" si="17"/>
        <v>103.88172798929227</v>
      </c>
      <c r="R86" s="32">
        <f t="shared" si="17"/>
        <v>104.8303328191556</v>
      </c>
      <c r="S86" s="32">
        <f t="shared" si="17"/>
        <v>105.8069841920891</v>
      </c>
      <c r="T86" s="32">
        <f t="shared" si="17"/>
        <v>107.17966427695751</v>
      </c>
      <c r="U86" s="32">
        <f t="shared" si="17"/>
        <v>108.91323620241592</v>
      </c>
      <c r="V86" s="32">
        <f t="shared" si="17"/>
        <v>110.50776513653044</v>
      </c>
      <c r="W86" s="32">
        <f t="shared" si="17"/>
        <v>111.73741692138587</v>
      </c>
      <c r="X86" s="32">
        <f aca="true" t="shared" si="18" ref="X86:Y86">X72*100/$D72</f>
        <v>110.22910829972274</v>
      </c>
      <c r="Y86" s="32">
        <f t="shared" si="18"/>
        <v>111.829468481997</v>
      </c>
    </row>
    <row r="87" spans="3:25" ht="12">
      <c r="C87" s="35" t="s">
        <v>84</v>
      </c>
      <c r="D87" s="32">
        <v>100</v>
      </c>
      <c r="E87" s="32">
        <f aca="true" t="shared" si="19" ref="E87">E73*100/$D73</f>
        <v>102.1338783152751</v>
      </c>
      <c r="F87" s="32">
        <f aca="true" t="shared" si="20" ref="F87:W87">F73*100/$D73</f>
        <v>103.21052210944546</v>
      </c>
      <c r="G87" s="32">
        <f t="shared" si="20"/>
        <v>104.09878178268465</v>
      </c>
      <c r="H87" s="32">
        <f t="shared" si="20"/>
        <v>106.72930914405104</v>
      </c>
      <c r="I87" s="32">
        <f t="shared" si="20"/>
        <v>108.73303115759188</v>
      </c>
      <c r="J87" s="32">
        <f t="shared" si="20"/>
        <v>112.49728841038052</v>
      </c>
      <c r="K87" s="32">
        <f t="shared" si="20"/>
        <v>116.02064233276627</v>
      </c>
      <c r="L87" s="32">
        <f t="shared" si="20"/>
        <v>116.76276159704067</v>
      </c>
      <c r="M87" s="32">
        <f t="shared" si="20"/>
        <v>111.74032676082066</v>
      </c>
      <c r="N87" s="32">
        <f t="shared" si="20"/>
        <v>114.17219450375055</v>
      </c>
      <c r="O87" s="32">
        <f t="shared" si="20"/>
        <v>116.31292315069588</v>
      </c>
      <c r="P87" s="32">
        <f t="shared" si="20"/>
        <v>115.46576546747804</v>
      </c>
      <c r="Q87" s="32">
        <f t="shared" si="20"/>
        <v>115.3607270485346</v>
      </c>
      <c r="R87" s="32">
        <f t="shared" si="20"/>
        <v>117.1966159361549</v>
      </c>
      <c r="S87" s="32">
        <f t="shared" si="20"/>
        <v>119.87509561921289</v>
      </c>
      <c r="T87" s="32">
        <f t="shared" si="20"/>
        <v>122.23960176738557</v>
      </c>
      <c r="U87" s="32">
        <f t="shared" si="20"/>
        <v>125.71271992418967</v>
      </c>
      <c r="V87" s="32">
        <f t="shared" si="20"/>
        <v>128.30899562720495</v>
      </c>
      <c r="W87" s="32">
        <f t="shared" si="20"/>
        <v>130.6266911756311</v>
      </c>
      <c r="X87" s="32">
        <f aca="true" t="shared" si="21" ref="X87:Y87">X73*100/$D73</f>
        <v>123.27171840569947</v>
      </c>
      <c r="Y87" s="32">
        <f t="shared" si="21"/>
        <v>130.6426752828616</v>
      </c>
    </row>
  </sheetData>
  <conditionalFormatting sqref="E60:Q60">
    <cfRule type="cellIs" priority="1" dxfId="0" operator="greaterThan">
      <formula>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AB209"/>
  <sheetViews>
    <sheetView showGridLines="0" workbookViewId="0" topLeftCell="B21"/>
  </sheetViews>
  <sheetFormatPr defaultColWidth="9.140625" defaultRowHeight="12"/>
  <cols>
    <col min="1" max="2" width="5.7109375" style="58" customWidth="1"/>
    <col min="3" max="3" width="34.140625" style="58" customWidth="1"/>
    <col min="4" max="16384" width="9.140625" style="58" customWidth="1"/>
  </cols>
  <sheetData>
    <row r="1" ht="12.75"/>
    <row r="2" ht="12.75">
      <c r="C2" s="31" t="s">
        <v>31</v>
      </c>
    </row>
    <row r="3" spans="3:20" ht="12.75">
      <c r="C3" s="59" t="s">
        <v>32</v>
      </c>
      <c r="D3" s="60"/>
      <c r="E3" s="60"/>
      <c r="F3" s="60"/>
      <c r="G3" s="60"/>
      <c r="H3" s="60"/>
      <c r="I3" s="60"/>
      <c r="J3" s="60"/>
      <c r="K3" s="60"/>
      <c r="L3" s="60"/>
      <c r="M3" s="60"/>
      <c r="N3" s="60"/>
      <c r="O3" s="60"/>
      <c r="P3" s="60"/>
      <c r="Q3" s="60"/>
      <c r="R3" s="60"/>
      <c r="S3" s="60"/>
      <c r="T3" s="60"/>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7" s="61" customFormat="1" ht="12">
      <c r="C47" s="61" t="s">
        <v>192</v>
      </c>
    </row>
    <row r="48" spans="3:16" s="62" customFormat="1" ht="12">
      <c r="C48" s="2" t="s">
        <v>23</v>
      </c>
      <c r="D48" s="2"/>
      <c r="E48" s="2"/>
      <c r="F48" s="2"/>
      <c r="G48" s="2"/>
      <c r="H48" s="2"/>
      <c r="I48" s="2"/>
      <c r="J48" s="2"/>
      <c r="K48" s="2"/>
      <c r="L48" s="2"/>
      <c r="M48" s="2"/>
      <c r="N48" s="2"/>
      <c r="O48" s="2"/>
      <c r="P48" s="2"/>
    </row>
    <row r="49" spans="3:25" s="63" customFormat="1" ht="12">
      <c r="C49" s="64"/>
      <c r="D49" s="65" t="s">
        <v>0</v>
      </c>
      <c r="E49" s="65" t="s">
        <v>1</v>
      </c>
      <c r="F49" s="65" t="s">
        <v>2</v>
      </c>
      <c r="G49" s="65" t="s">
        <v>3</v>
      </c>
      <c r="H49" s="65" t="s">
        <v>4</v>
      </c>
      <c r="I49" s="65" t="s">
        <v>5</v>
      </c>
      <c r="J49" s="65" t="s">
        <v>6</v>
      </c>
      <c r="K49" s="65" t="s">
        <v>7</v>
      </c>
      <c r="L49" s="65" t="s">
        <v>8</v>
      </c>
      <c r="M49" s="65" t="s">
        <v>9</v>
      </c>
      <c r="N49" s="65" t="s">
        <v>10</v>
      </c>
      <c r="O49" s="65" t="s">
        <v>11</v>
      </c>
      <c r="P49" s="65" t="s">
        <v>12</v>
      </c>
      <c r="Q49" s="65">
        <v>2013</v>
      </c>
      <c r="R49" s="66">
        <v>2014</v>
      </c>
      <c r="S49" s="66">
        <v>2015</v>
      </c>
      <c r="T49" s="66">
        <v>2016</v>
      </c>
      <c r="U49" s="66">
        <v>2017</v>
      </c>
      <c r="V49" s="66">
        <v>2018</v>
      </c>
      <c r="W49" s="66">
        <v>2019</v>
      </c>
      <c r="X49" s="66">
        <v>2020</v>
      </c>
      <c r="Y49" s="66">
        <v>2021</v>
      </c>
    </row>
    <row r="50" spans="3:28" ht="12">
      <c r="C50" s="43" t="s">
        <v>20</v>
      </c>
      <c r="D50" s="152">
        <f>D67/1000</f>
        <v>880</v>
      </c>
      <c r="E50" s="67">
        <f aca="true" t="shared" si="0" ref="E50:V50">E67/1000</f>
        <v>894</v>
      </c>
      <c r="F50" s="67">
        <f t="shared" si="0"/>
        <v>901</v>
      </c>
      <c r="G50" s="67">
        <f t="shared" si="0"/>
        <v>913</v>
      </c>
      <c r="H50" s="67">
        <f t="shared" si="0"/>
        <v>941</v>
      </c>
      <c r="I50" s="67">
        <f t="shared" si="0"/>
        <v>975</v>
      </c>
      <c r="J50" s="67">
        <f t="shared" si="0"/>
        <v>1023</v>
      </c>
      <c r="K50" s="67">
        <f t="shared" si="0"/>
        <v>1002</v>
      </c>
      <c r="L50" s="67">
        <f t="shared" si="0"/>
        <v>1026</v>
      </c>
      <c r="M50" s="67">
        <f t="shared" si="0"/>
        <v>1038</v>
      </c>
      <c r="N50" s="67">
        <f t="shared" si="0"/>
        <v>1074</v>
      </c>
      <c r="O50" s="67">
        <f t="shared" si="0"/>
        <v>1075</v>
      </c>
      <c r="P50" s="67">
        <f t="shared" si="0"/>
        <v>1118</v>
      </c>
      <c r="Q50" s="67">
        <f t="shared" si="0"/>
        <v>1105</v>
      </c>
      <c r="R50" s="67">
        <f t="shared" si="0"/>
        <v>1123</v>
      </c>
      <c r="S50" s="67">
        <f t="shared" si="0"/>
        <v>1196</v>
      </c>
      <c r="T50" s="67">
        <f t="shared" si="0"/>
        <v>1204</v>
      </c>
      <c r="U50" s="67">
        <f t="shared" si="0"/>
        <v>1221</v>
      </c>
      <c r="V50" s="67">
        <f t="shared" si="0"/>
        <v>1259</v>
      </c>
      <c r="W50" s="67">
        <f aca="true" t="shared" si="1" ref="W50:X50">W67/1000</f>
        <v>1305</v>
      </c>
      <c r="X50" s="67">
        <f t="shared" si="1"/>
        <v>1322</v>
      </c>
      <c r="Y50" s="152">
        <f aca="true" t="shared" si="2" ref="Y50">Y67/1000</f>
        <v>1333</v>
      </c>
      <c r="AA50" s="153">
        <f>Y50/D50</f>
        <v>1.5147727272727274</v>
      </c>
      <c r="AB50" s="154">
        <f>AA50-1</f>
        <v>0.5147727272727274</v>
      </c>
    </row>
    <row r="51" spans="3:28" ht="12">
      <c r="C51" s="43" t="s">
        <v>14</v>
      </c>
      <c r="D51" s="67">
        <f>D66/1000</f>
        <v>695</v>
      </c>
      <c r="E51" s="67">
        <f aca="true" t="shared" si="3" ref="E51:V51">E66/1000</f>
        <v>694</v>
      </c>
      <c r="F51" s="67">
        <f t="shared" si="3"/>
        <v>673</v>
      </c>
      <c r="G51" s="67">
        <f t="shared" si="3"/>
        <v>663</v>
      </c>
      <c r="H51" s="67">
        <f t="shared" si="3"/>
        <v>640</v>
      </c>
      <c r="I51" s="67">
        <f t="shared" si="3"/>
        <v>605</v>
      </c>
      <c r="J51" s="67">
        <f t="shared" si="3"/>
        <v>588</v>
      </c>
      <c r="K51" s="67">
        <f t="shared" si="3"/>
        <v>608</v>
      </c>
      <c r="L51" s="67">
        <f t="shared" si="3"/>
        <v>581</v>
      </c>
      <c r="M51" s="67">
        <f t="shared" si="3"/>
        <v>595</v>
      </c>
      <c r="N51" s="67">
        <f t="shared" si="3"/>
        <v>576</v>
      </c>
      <c r="O51" s="67">
        <f t="shared" si="3"/>
        <v>584</v>
      </c>
      <c r="P51" s="67">
        <f t="shared" si="3"/>
        <v>578</v>
      </c>
      <c r="Q51" s="67">
        <f t="shared" si="3"/>
        <v>594</v>
      </c>
      <c r="R51" s="67">
        <f t="shared" si="3"/>
        <v>598</v>
      </c>
      <c r="S51" s="67">
        <f t="shared" si="3"/>
        <v>607</v>
      </c>
      <c r="T51" s="67">
        <f t="shared" si="3"/>
        <v>569</v>
      </c>
      <c r="U51" s="67">
        <f t="shared" si="3"/>
        <v>557</v>
      </c>
      <c r="V51" s="67">
        <f t="shared" si="3"/>
        <v>589</v>
      </c>
      <c r="W51" s="67">
        <f aca="true" t="shared" si="4" ref="W51:X51">W66/1000</f>
        <v>612</v>
      </c>
      <c r="X51" s="67">
        <f t="shared" si="4"/>
        <v>634</v>
      </c>
      <c r="Y51" s="67">
        <f aca="true" t="shared" si="5" ref="Y51">Y66/1000</f>
        <v>633</v>
      </c>
      <c r="AA51" s="68">
        <f aca="true" t="shared" si="6" ref="AA51:AA55">Y51/D51</f>
        <v>0.9107913669064748</v>
      </c>
      <c r="AB51" s="154">
        <f aca="true" t="shared" si="7" ref="AB51:AB55">AA51-1</f>
        <v>-0.08920863309352522</v>
      </c>
    </row>
    <row r="52" spans="3:28" ht="12">
      <c r="C52" s="69" t="s">
        <v>21</v>
      </c>
      <c r="D52" s="67">
        <f>(D64+SUM(D68:D71))/1000</f>
        <v>910</v>
      </c>
      <c r="E52" s="67">
        <f aca="true" t="shared" si="8" ref="E52:V52">(E64+SUM(E68:E71))/1000</f>
        <v>944</v>
      </c>
      <c r="F52" s="67">
        <f t="shared" si="8"/>
        <v>921</v>
      </c>
      <c r="G52" s="67">
        <f t="shared" si="8"/>
        <v>896</v>
      </c>
      <c r="H52" s="67">
        <f t="shared" si="8"/>
        <v>884</v>
      </c>
      <c r="I52" s="67">
        <f t="shared" si="8"/>
        <v>864</v>
      </c>
      <c r="J52" s="67">
        <f t="shared" si="8"/>
        <v>918</v>
      </c>
      <c r="K52" s="67">
        <f t="shared" si="8"/>
        <v>910</v>
      </c>
      <c r="L52" s="67">
        <f t="shared" si="8"/>
        <v>917</v>
      </c>
      <c r="M52" s="67">
        <f t="shared" si="8"/>
        <v>953</v>
      </c>
      <c r="N52" s="67">
        <f t="shared" si="8"/>
        <v>956</v>
      </c>
      <c r="O52" s="67">
        <f t="shared" si="8"/>
        <v>976</v>
      </c>
      <c r="P52" s="67">
        <f t="shared" si="8"/>
        <v>990</v>
      </c>
      <c r="Q52" s="67">
        <f t="shared" si="8"/>
        <v>986</v>
      </c>
      <c r="R52" s="67">
        <f t="shared" si="8"/>
        <v>917</v>
      </c>
      <c r="S52" s="67">
        <f t="shared" si="8"/>
        <v>943</v>
      </c>
      <c r="T52" s="67">
        <f t="shared" si="8"/>
        <v>947</v>
      </c>
      <c r="U52" s="67">
        <f t="shared" si="8"/>
        <v>1026</v>
      </c>
      <c r="V52" s="67">
        <f t="shared" si="8"/>
        <v>1042</v>
      </c>
      <c r="W52" s="67">
        <f aca="true" t="shared" si="9" ref="W52:X52">(W64+SUM(W68:W71))/1000</f>
        <v>1079</v>
      </c>
      <c r="X52" s="67">
        <f t="shared" si="9"/>
        <v>1144</v>
      </c>
      <c r="Y52" s="67">
        <f aca="true" t="shared" si="10" ref="Y52">(Y64+SUM(Y68:Y71))/1000</f>
        <v>1167</v>
      </c>
      <c r="AA52" s="68">
        <f t="shared" si="6"/>
        <v>1.2824175824175825</v>
      </c>
      <c r="AB52" s="70">
        <f t="shared" si="7"/>
        <v>0.2824175824175825</v>
      </c>
    </row>
    <row r="53" spans="3:28" ht="12">
      <c r="C53" s="69" t="s">
        <v>22</v>
      </c>
      <c r="D53" s="152">
        <f>SUM(D82:D83)/1000</f>
        <v>596</v>
      </c>
      <c r="E53" s="67">
        <f aca="true" t="shared" si="11" ref="E53:V53">SUM(E82:E83)/1000</f>
        <v>636</v>
      </c>
      <c r="F53" s="67">
        <f t="shared" si="11"/>
        <v>987</v>
      </c>
      <c r="G53" s="67">
        <f t="shared" si="11"/>
        <v>828</v>
      </c>
      <c r="H53" s="67">
        <f t="shared" si="11"/>
        <v>855</v>
      </c>
      <c r="I53" s="67">
        <f t="shared" si="11"/>
        <v>893</v>
      </c>
      <c r="J53" s="67">
        <f t="shared" si="11"/>
        <v>1016</v>
      </c>
      <c r="K53" s="67">
        <f t="shared" si="11"/>
        <v>1181</v>
      </c>
      <c r="L53" s="67">
        <f t="shared" si="11"/>
        <v>1245</v>
      </c>
      <c r="M53" s="67">
        <f t="shared" si="11"/>
        <v>1297</v>
      </c>
      <c r="N53" s="67">
        <f t="shared" si="11"/>
        <v>1442</v>
      </c>
      <c r="O53" s="67">
        <f t="shared" si="11"/>
        <v>1664</v>
      </c>
      <c r="P53" s="67">
        <f t="shared" si="11"/>
        <v>1716</v>
      </c>
      <c r="Q53" s="67">
        <f t="shared" si="11"/>
        <v>1605</v>
      </c>
      <c r="R53" s="67">
        <f t="shared" si="11"/>
        <v>1494</v>
      </c>
      <c r="S53" s="67">
        <f t="shared" si="11"/>
        <v>1540</v>
      </c>
      <c r="T53" s="67">
        <f t="shared" si="11"/>
        <v>1647</v>
      </c>
      <c r="U53" s="67">
        <f t="shared" si="11"/>
        <v>1654</v>
      </c>
      <c r="V53" s="67">
        <f t="shared" si="11"/>
        <v>1636</v>
      </c>
      <c r="W53" s="67">
        <f aca="true" t="shared" si="12" ref="W53:X53">SUM(W82:W83)/1000</f>
        <v>1700</v>
      </c>
      <c r="X53" s="67">
        <f t="shared" si="12"/>
        <v>1813</v>
      </c>
      <c r="Y53" s="152">
        <f aca="true" t="shared" si="13" ref="Y53">SUM(Y82:Y83)/1000</f>
        <v>1967</v>
      </c>
      <c r="AA53" s="68">
        <f>Y53/D53</f>
        <v>3.3003355704697985</v>
      </c>
      <c r="AB53" s="70">
        <f t="shared" si="7"/>
        <v>2.3003355704697985</v>
      </c>
    </row>
    <row r="54" spans="3:28" ht="12">
      <c r="C54" s="43" t="s">
        <v>15</v>
      </c>
      <c r="D54" s="67">
        <f>D76/1000</f>
        <v>137</v>
      </c>
      <c r="E54" s="67">
        <f aca="true" t="shared" si="14" ref="E54:V54">E76/1000</f>
        <v>137</v>
      </c>
      <c r="F54" s="67">
        <f t="shared" si="14"/>
        <v>134</v>
      </c>
      <c r="G54" s="67">
        <f t="shared" si="14"/>
        <v>131</v>
      </c>
      <c r="H54" s="67">
        <f t="shared" si="14"/>
        <v>134</v>
      </c>
      <c r="I54" s="67">
        <f t="shared" si="14"/>
        <v>139</v>
      </c>
      <c r="J54" s="67">
        <f t="shared" si="14"/>
        <v>143</v>
      </c>
      <c r="K54" s="67">
        <f t="shared" si="14"/>
        <v>145</v>
      </c>
      <c r="L54" s="67">
        <f t="shared" si="14"/>
        <v>142</v>
      </c>
      <c r="M54" s="67">
        <f t="shared" si="14"/>
        <v>141</v>
      </c>
      <c r="N54" s="67">
        <f t="shared" si="14"/>
        <v>137</v>
      </c>
      <c r="O54" s="67">
        <f t="shared" si="14"/>
        <v>138</v>
      </c>
      <c r="P54" s="67">
        <f t="shared" si="14"/>
        <v>139</v>
      </c>
      <c r="Q54" s="67">
        <f t="shared" si="14"/>
        <v>141</v>
      </c>
      <c r="R54" s="67">
        <f t="shared" si="14"/>
        <v>142</v>
      </c>
      <c r="S54" s="67">
        <f t="shared" si="14"/>
        <v>150</v>
      </c>
      <c r="T54" s="67">
        <f t="shared" si="14"/>
        <v>138</v>
      </c>
      <c r="U54" s="67">
        <f t="shared" si="14"/>
        <v>135</v>
      </c>
      <c r="V54" s="67">
        <f t="shared" si="14"/>
        <v>137</v>
      </c>
      <c r="W54" s="67">
        <f aca="true" t="shared" si="15" ref="W54:X54">W76/1000</f>
        <v>139</v>
      </c>
      <c r="X54" s="67">
        <f t="shared" si="15"/>
        <v>142</v>
      </c>
      <c r="Y54" s="67">
        <f aca="true" t="shared" si="16" ref="Y54">Y76/1000</f>
        <v>143</v>
      </c>
      <c r="AA54" s="68">
        <f t="shared" si="6"/>
        <v>1.0437956204379562</v>
      </c>
      <c r="AB54" s="70">
        <f t="shared" si="7"/>
        <v>0.04379562043795615</v>
      </c>
    </row>
    <row r="55" spans="3:28" ht="12">
      <c r="C55" s="43" t="s">
        <v>24</v>
      </c>
      <c r="D55" s="67">
        <f>D63/1000</f>
        <v>3217</v>
      </c>
      <c r="E55" s="67">
        <f aca="true" t="shared" si="17" ref="E55:V55">E63/1000</f>
        <v>3305</v>
      </c>
      <c r="F55" s="67">
        <f t="shared" si="17"/>
        <v>3615</v>
      </c>
      <c r="G55" s="67">
        <f t="shared" si="17"/>
        <v>3431</v>
      </c>
      <c r="H55" s="67">
        <f t="shared" si="17"/>
        <v>3452</v>
      </c>
      <c r="I55" s="67">
        <f t="shared" si="17"/>
        <v>3476</v>
      </c>
      <c r="J55" s="67">
        <f t="shared" si="17"/>
        <v>3688</v>
      </c>
      <c r="K55" s="67">
        <f t="shared" si="17"/>
        <v>3845</v>
      </c>
      <c r="L55" s="67">
        <f t="shared" si="17"/>
        <v>3911</v>
      </c>
      <c r="M55" s="67">
        <f t="shared" si="17"/>
        <v>4024</v>
      </c>
      <c r="N55" s="67">
        <f t="shared" si="17"/>
        <v>4185</v>
      </c>
      <c r="O55" s="67">
        <f t="shared" si="17"/>
        <v>4439</v>
      </c>
      <c r="P55" s="67">
        <f t="shared" si="17"/>
        <v>4540</v>
      </c>
      <c r="Q55" s="67">
        <f t="shared" si="17"/>
        <v>4432</v>
      </c>
      <c r="R55" s="67">
        <f t="shared" si="17"/>
        <v>4274</v>
      </c>
      <c r="S55" s="67">
        <f t="shared" si="17"/>
        <v>4437</v>
      </c>
      <c r="T55" s="67">
        <f t="shared" si="17"/>
        <v>4506</v>
      </c>
      <c r="U55" s="67">
        <f t="shared" si="17"/>
        <v>4593</v>
      </c>
      <c r="V55" s="67">
        <f t="shared" si="17"/>
        <v>4663</v>
      </c>
      <c r="W55" s="67">
        <f aca="true" t="shared" si="18" ref="W55:X55">W63/1000</f>
        <v>4836</v>
      </c>
      <c r="X55" s="67">
        <f t="shared" si="18"/>
        <v>5056</v>
      </c>
      <c r="Y55" s="67">
        <f aca="true" t="shared" si="19" ref="Y55">Y63/1000</f>
        <v>5244</v>
      </c>
      <c r="AA55" s="68">
        <f t="shared" si="6"/>
        <v>1.63009014609885</v>
      </c>
      <c r="AB55" s="70">
        <f t="shared" si="7"/>
        <v>0.63009014609885</v>
      </c>
    </row>
    <row r="56" spans="3:18" ht="12">
      <c r="C56" s="47"/>
      <c r="D56" s="39"/>
      <c r="E56" s="39"/>
      <c r="F56" s="39"/>
      <c r="G56" s="39"/>
      <c r="H56" s="39"/>
      <c r="I56" s="39"/>
      <c r="J56" s="39"/>
      <c r="K56" s="39"/>
      <c r="L56" s="39"/>
      <c r="M56" s="39"/>
      <c r="N56" s="39"/>
      <c r="O56" s="39"/>
      <c r="P56" s="39"/>
      <c r="R56" s="71"/>
    </row>
    <row r="57" spans="3:18" ht="14.45" customHeight="1">
      <c r="C57" s="72" t="s">
        <v>171</v>
      </c>
      <c r="D57" s="73"/>
      <c r="E57" s="73"/>
      <c r="F57" s="73"/>
      <c r="G57" s="60"/>
      <c r="H57" s="60">
        <v>2000</v>
      </c>
      <c r="I57" s="74">
        <v>2021</v>
      </c>
      <c r="J57" s="73"/>
      <c r="N57" s="39"/>
      <c r="O57" s="39"/>
      <c r="P57" s="39"/>
      <c r="R57" s="71"/>
    </row>
    <row r="58" spans="3:16" ht="15" customHeight="1">
      <c r="C58" s="75" t="s">
        <v>206</v>
      </c>
      <c r="D58" s="48"/>
      <c r="E58" s="48"/>
      <c r="F58" s="48"/>
      <c r="G58" s="58" t="s">
        <v>180</v>
      </c>
      <c r="H58" s="154">
        <f>SUM(D$50:D$52)/D$55</f>
        <v>0.7724588125582841</v>
      </c>
      <c r="I58" s="154">
        <f>SUM(Y$50:Y$52)/Y$55</f>
        <v>0.59744469870328</v>
      </c>
      <c r="J58" s="48"/>
      <c r="K58" s="48"/>
      <c r="L58" s="48"/>
      <c r="M58" s="48"/>
      <c r="N58" s="48"/>
      <c r="O58" s="48"/>
      <c r="P58" s="48"/>
    </row>
    <row r="59" spans="3:16" ht="12">
      <c r="C59" s="48"/>
      <c r="D59" s="48"/>
      <c r="E59" s="48"/>
      <c r="F59" s="48"/>
      <c r="G59" s="62" t="s">
        <v>181</v>
      </c>
      <c r="H59" s="70">
        <f>SUM(D$53:D$54)/D$55</f>
        <v>0.22785203605843954</v>
      </c>
      <c r="I59" s="70">
        <f>SUM(Y$53:Y$54)/Y$55</f>
        <v>0.40236460717009914</v>
      </c>
      <c r="J59" s="48"/>
      <c r="K59" s="48"/>
      <c r="L59" s="48"/>
      <c r="M59" s="48"/>
      <c r="N59" s="48"/>
      <c r="O59" s="48"/>
      <c r="P59" s="48"/>
    </row>
    <row r="60" spans="3:16" ht="12">
      <c r="C60" s="48"/>
      <c r="D60" s="48"/>
      <c r="E60" s="48"/>
      <c r="F60" s="48"/>
      <c r="G60" s="48"/>
      <c r="H60" s="48"/>
      <c r="I60" s="48"/>
      <c r="J60" s="48"/>
      <c r="K60" s="48"/>
      <c r="L60" s="48"/>
      <c r="M60" s="48"/>
      <c r="N60" s="48"/>
      <c r="O60" s="48"/>
      <c r="P60" s="48"/>
    </row>
    <row r="61" spans="3:16" ht="12">
      <c r="C61" s="63" t="s">
        <v>59</v>
      </c>
      <c r="D61" s="48"/>
      <c r="E61" s="48"/>
      <c r="F61" s="48"/>
      <c r="G61" s="48"/>
      <c r="H61" s="48"/>
      <c r="I61" s="48"/>
      <c r="J61" s="48"/>
      <c r="K61" s="48"/>
      <c r="L61" s="48"/>
      <c r="M61" s="48"/>
      <c r="N61" s="48"/>
      <c r="O61" s="48"/>
      <c r="P61" s="48"/>
    </row>
    <row r="62" spans="1:25" ht="12">
      <c r="A62" s="63"/>
      <c r="C62" s="48"/>
      <c r="D62" s="65" t="s">
        <v>0</v>
      </c>
      <c r="E62" s="65" t="s">
        <v>1</v>
      </c>
      <c r="F62" s="65" t="s">
        <v>2</v>
      </c>
      <c r="G62" s="65" t="s">
        <v>3</v>
      </c>
      <c r="H62" s="65" t="s">
        <v>4</v>
      </c>
      <c r="I62" s="65" t="s">
        <v>5</v>
      </c>
      <c r="J62" s="65" t="s">
        <v>6</v>
      </c>
      <c r="K62" s="65" t="s">
        <v>7</v>
      </c>
      <c r="L62" s="65" t="s">
        <v>8</v>
      </c>
      <c r="M62" s="65" t="s">
        <v>9</v>
      </c>
      <c r="N62" s="65" t="s">
        <v>10</v>
      </c>
      <c r="O62" s="65" t="s">
        <v>11</v>
      </c>
      <c r="P62" s="65" t="s">
        <v>12</v>
      </c>
      <c r="Q62" s="65">
        <v>2013</v>
      </c>
      <c r="R62" s="66">
        <v>2014</v>
      </c>
      <c r="S62" s="66">
        <v>2015</v>
      </c>
      <c r="T62" s="66">
        <v>2016</v>
      </c>
      <c r="U62" s="66">
        <v>2017</v>
      </c>
      <c r="V62" s="66">
        <v>2018</v>
      </c>
      <c r="W62" s="66">
        <v>2019</v>
      </c>
      <c r="X62" s="66">
        <v>2020</v>
      </c>
      <c r="Y62" s="66">
        <v>2021</v>
      </c>
    </row>
    <row r="63" spans="3:25" ht="12">
      <c r="C63" s="61" t="s">
        <v>39</v>
      </c>
      <c r="D63" s="76">
        <f>'Data Fig2'!C16</f>
        <v>3217000</v>
      </c>
      <c r="E63" s="76">
        <f>'Data Fig2'!D16</f>
        <v>3305000</v>
      </c>
      <c r="F63" s="76">
        <f>'Data Fig2'!E16</f>
        <v>3615000</v>
      </c>
      <c r="G63" s="76">
        <f>'Data Fig2'!F16</f>
        <v>3431000</v>
      </c>
      <c r="H63" s="76">
        <f>'Data Fig2'!G16</f>
        <v>3452000</v>
      </c>
      <c r="I63" s="76">
        <f>'Data Fig2'!H16</f>
        <v>3476000</v>
      </c>
      <c r="J63" s="76">
        <f>'Data Fig2'!I16</f>
        <v>3688000</v>
      </c>
      <c r="K63" s="76">
        <f>'Data Fig2'!J16</f>
        <v>3845000</v>
      </c>
      <c r="L63" s="76">
        <f>'Data Fig2'!K16</f>
        <v>3911000</v>
      </c>
      <c r="M63" s="76">
        <f>'Data Fig2'!L16</f>
        <v>4024000</v>
      </c>
      <c r="N63" s="76">
        <f>'Data Fig2'!M16</f>
        <v>4185000</v>
      </c>
      <c r="O63" s="76">
        <f>'Data Fig2'!N16</f>
        <v>4439000</v>
      </c>
      <c r="P63" s="76">
        <f>'Data Fig2'!O16</f>
        <v>4540000</v>
      </c>
      <c r="Q63" s="76">
        <f>'Data Fig2'!P16</f>
        <v>4432000</v>
      </c>
      <c r="R63" s="76">
        <f>'Data Fig2'!Q16</f>
        <v>4274000</v>
      </c>
      <c r="S63" s="76">
        <f>'Data Fig2'!R16</f>
        <v>4437000</v>
      </c>
      <c r="T63" s="76">
        <f>'Data Fig2'!S16</f>
        <v>4506000</v>
      </c>
      <c r="U63" s="76">
        <f>'Data Fig2'!T16</f>
        <v>4593000</v>
      </c>
      <c r="V63" s="76">
        <f>'Data Fig2'!U16</f>
        <v>4663000</v>
      </c>
      <c r="W63" s="76">
        <f>'Data Fig2'!V16</f>
        <v>4836000</v>
      </c>
      <c r="X63" s="76">
        <f>'Data Fig2'!W16</f>
        <v>5056000</v>
      </c>
      <c r="Y63" s="76">
        <f>'Data Fig2'!X16</f>
        <v>5244000</v>
      </c>
    </row>
    <row r="64" spans="3:25" ht="12">
      <c r="C64" s="61" t="s">
        <v>40</v>
      </c>
      <c r="D64" s="76">
        <f>'Data Fig2'!C17</f>
        <v>180000</v>
      </c>
      <c r="E64" s="76">
        <f>'Data Fig2'!D17</f>
        <v>183000</v>
      </c>
      <c r="F64" s="76">
        <f>'Data Fig2'!E17</f>
        <v>181000</v>
      </c>
      <c r="G64" s="76">
        <f>'Data Fig2'!F17</f>
        <v>167000</v>
      </c>
      <c r="H64" s="76">
        <f>'Data Fig2'!G17</f>
        <v>161000</v>
      </c>
      <c r="I64" s="76">
        <f>'Data Fig2'!H17</f>
        <v>146000</v>
      </c>
      <c r="J64" s="76">
        <f>'Data Fig2'!I17</f>
        <v>141000</v>
      </c>
      <c r="K64" s="76">
        <f>'Data Fig2'!J17</f>
        <v>133000</v>
      </c>
      <c r="L64" s="76">
        <f>'Data Fig2'!K17</f>
        <v>132000</v>
      </c>
      <c r="M64" s="76">
        <f>'Data Fig2'!L17</f>
        <v>132000</v>
      </c>
      <c r="N64" s="76">
        <f>'Data Fig2'!M17</f>
        <v>118000</v>
      </c>
      <c r="O64" s="76">
        <f>'Data Fig2'!N17</f>
        <v>122000</v>
      </c>
      <c r="P64" s="76">
        <f>'Data Fig2'!O17</f>
        <v>111000</v>
      </c>
      <c r="Q64" s="76">
        <f>'Data Fig2'!P17</f>
        <v>115000</v>
      </c>
      <c r="R64" s="76">
        <f>'Data Fig2'!Q17</f>
        <v>105000</v>
      </c>
      <c r="S64" s="76">
        <f>'Data Fig2'!R17</f>
        <v>112000</v>
      </c>
      <c r="T64" s="76">
        <f>'Data Fig2'!S17</f>
        <v>84000</v>
      </c>
      <c r="U64" s="76">
        <f>'Data Fig2'!T17</f>
        <v>84000</v>
      </c>
      <c r="V64" s="76">
        <f>'Data Fig2'!U17</f>
        <v>86000</v>
      </c>
      <c r="W64" s="76">
        <f>'Data Fig2'!V17</f>
        <v>92000</v>
      </c>
      <c r="X64" s="76">
        <f>'Data Fig2'!W17</f>
        <v>90000</v>
      </c>
      <c r="Y64" s="76">
        <f>'Data Fig2'!X17</f>
        <v>88000</v>
      </c>
    </row>
    <row r="65" spans="3:25" ht="12">
      <c r="C65" s="61" t="s">
        <v>41</v>
      </c>
      <c r="D65" s="76" t="str">
        <f>'Data Fig2'!C18</f>
        <v>:</v>
      </c>
      <c r="E65" s="76" t="str">
        <f>'Data Fig2'!D18</f>
        <v>:</v>
      </c>
      <c r="F65" s="76" t="str">
        <f>'Data Fig2'!E18</f>
        <v>:</v>
      </c>
      <c r="G65" s="76" t="str">
        <f>'Data Fig2'!F18</f>
        <v>:</v>
      </c>
      <c r="H65" s="76" t="str">
        <f>'Data Fig2'!G18</f>
        <v>:</v>
      </c>
      <c r="I65" s="76" t="str">
        <f>'Data Fig2'!H18</f>
        <v>:</v>
      </c>
      <c r="J65" s="76" t="str">
        <f>'Data Fig2'!I18</f>
        <v>:</v>
      </c>
      <c r="K65" s="76" t="str">
        <f>'Data Fig2'!J18</f>
        <v>:</v>
      </c>
      <c r="L65" s="76" t="str">
        <f>'Data Fig2'!K18</f>
        <v>:</v>
      </c>
      <c r="M65" s="76" t="str">
        <f>'Data Fig2'!L18</f>
        <v>:</v>
      </c>
      <c r="N65" s="76" t="str">
        <f>'Data Fig2'!M18</f>
        <v>:</v>
      </c>
      <c r="O65" s="76" t="str">
        <f>'Data Fig2'!N18</f>
        <v>:</v>
      </c>
      <c r="P65" s="76" t="str">
        <f>'Data Fig2'!O18</f>
        <v>:</v>
      </c>
      <c r="Q65" s="76" t="str">
        <f>'Data Fig2'!P18</f>
        <v>:</v>
      </c>
      <c r="R65" s="76" t="str">
        <f>'Data Fig2'!Q18</f>
        <v>:</v>
      </c>
      <c r="S65" s="76" t="str">
        <f>'Data Fig2'!R18</f>
        <v>:</v>
      </c>
      <c r="T65" s="76" t="str">
        <f>'Data Fig2'!S18</f>
        <v>:</v>
      </c>
      <c r="U65" s="76" t="str">
        <f>'Data Fig2'!T18</f>
        <v>:</v>
      </c>
      <c r="V65" s="76" t="str">
        <f>'Data Fig2'!U18</f>
        <v>:</v>
      </c>
      <c r="W65" s="76" t="str">
        <f>'Data Fig2'!V18</f>
        <v>:</v>
      </c>
      <c r="X65" s="76" t="str">
        <f>'Data Fig2'!W18</f>
        <v>:</v>
      </c>
      <c r="Y65" s="76" t="str">
        <f>'Data Fig2'!X18</f>
        <v>:</v>
      </c>
    </row>
    <row r="66" spans="3:25" ht="12">
      <c r="C66" s="61" t="s">
        <v>14</v>
      </c>
      <c r="D66" s="76">
        <f>'Data Fig2'!C19</f>
        <v>695000</v>
      </c>
      <c r="E66" s="76">
        <f>'Data Fig2'!D19</f>
        <v>694000</v>
      </c>
      <c r="F66" s="76">
        <f>'Data Fig2'!E19</f>
        <v>673000</v>
      </c>
      <c r="G66" s="76">
        <f>'Data Fig2'!F19</f>
        <v>663000</v>
      </c>
      <c r="H66" s="76">
        <f>'Data Fig2'!G19</f>
        <v>640000</v>
      </c>
      <c r="I66" s="76">
        <f>'Data Fig2'!H19</f>
        <v>605000</v>
      </c>
      <c r="J66" s="76">
        <f>'Data Fig2'!I19</f>
        <v>588000</v>
      </c>
      <c r="K66" s="76">
        <f>'Data Fig2'!J19</f>
        <v>608000</v>
      </c>
      <c r="L66" s="76">
        <f>'Data Fig2'!K19</f>
        <v>581000</v>
      </c>
      <c r="M66" s="76">
        <f>'Data Fig2'!L19</f>
        <v>595000</v>
      </c>
      <c r="N66" s="76">
        <f>'Data Fig2'!M19</f>
        <v>576000</v>
      </c>
      <c r="O66" s="76">
        <f>'Data Fig2'!N19</f>
        <v>584000</v>
      </c>
      <c r="P66" s="76">
        <f>'Data Fig2'!O19</f>
        <v>578000</v>
      </c>
      <c r="Q66" s="76">
        <f>'Data Fig2'!P19</f>
        <v>594000</v>
      </c>
      <c r="R66" s="76">
        <f>'Data Fig2'!Q19</f>
        <v>598000</v>
      </c>
      <c r="S66" s="76">
        <f>'Data Fig2'!R19</f>
        <v>607000</v>
      </c>
      <c r="T66" s="76">
        <f>'Data Fig2'!S19</f>
        <v>569000</v>
      </c>
      <c r="U66" s="76">
        <f>'Data Fig2'!T19</f>
        <v>557000</v>
      </c>
      <c r="V66" s="76">
        <f>'Data Fig2'!U19</f>
        <v>589000</v>
      </c>
      <c r="W66" s="76">
        <f>'Data Fig2'!V19</f>
        <v>612000</v>
      </c>
      <c r="X66" s="76">
        <f>'Data Fig2'!W19</f>
        <v>634000</v>
      </c>
      <c r="Y66" s="76">
        <f>'Data Fig2'!X19</f>
        <v>633000</v>
      </c>
    </row>
    <row r="67" spans="3:25" ht="12">
      <c r="C67" s="61" t="s">
        <v>20</v>
      </c>
      <c r="D67" s="76">
        <f>'Data Fig2'!C20</f>
        <v>880000</v>
      </c>
      <c r="E67" s="76">
        <f>'Data Fig2'!D20</f>
        <v>894000</v>
      </c>
      <c r="F67" s="76">
        <f>'Data Fig2'!E20</f>
        <v>901000</v>
      </c>
      <c r="G67" s="76">
        <f>'Data Fig2'!F20</f>
        <v>913000</v>
      </c>
      <c r="H67" s="76">
        <f>'Data Fig2'!G20</f>
        <v>941000</v>
      </c>
      <c r="I67" s="76">
        <f>'Data Fig2'!H20</f>
        <v>975000</v>
      </c>
      <c r="J67" s="76">
        <f>'Data Fig2'!I20</f>
        <v>1023000</v>
      </c>
      <c r="K67" s="76">
        <f>'Data Fig2'!J20</f>
        <v>1002000</v>
      </c>
      <c r="L67" s="76">
        <f>'Data Fig2'!K20</f>
        <v>1026000</v>
      </c>
      <c r="M67" s="76">
        <f>'Data Fig2'!L20</f>
        <v>1038000</v>
      </c>
      <c r="N67" s="76">
        <f>'Data Fig2'!M20</f>
        <v>1074000</v>
      </c>
      <c r="O67" s="76">
        <f>'Data Fig2'!N20</f>
        <v>1075000</v>
      </c>
      <c r="P67" s="76">
        <f>'Data Fig2'!O20</f>
        <v>1118000</v>
      </c>
      <c r="Q67" s="76">
        <f>'Data Fig2'!P20</f>
        <v>1105000</v>
      </c>
      <c r="R67" s="76">
        <f>'Data Fig2'!Q20</f>
        <v>1123000</v>
      </c>
      <c r="S67" s="76">
        <f>'Data Fig2'!R20</f>
        <v>1196000</v>
      </c>
      <c r="T67" s="76">
        <f>'Data Fig2'!S20</f>
        <v>1204000</v>
      </c>
      <c r="U67" s="76">
        <f>'Data Fig2'!T20</f>
        <v>1221000</v>
      </c>
      <c r="V67" s="76">
        <f>'Data Fig2'!U20</f>
        <v>1259000</v>
      </c>
      <c r="W67" s="76">
        <f>'Data Fig2'!V20</f>
        <v>1305000</v>
      </c>
      <c r="X67" s="76">
        <f>'Data Fig2'!W20</f>
        <v>1322000</v>
      </c>
      <c r="Y67" s="76">
        <f>'Data Fig2'!X20</f>
        <v>1333000</v>
      </c>
    </row>
    <row r="68" spans="3:25" ht="12">
      <c r="C68" s="61" t="s">
        <v>44</v>
      </c>
      <c r="D68" s="76">
        <f>'Data Fig2'!C21</f>
        <v>234000</v>
      </c>
      <c r="E68" s="76">
        <f>'Data Fig2'!D21</f>
        <v>262000</v>
      </c>
      <c r="F68" s="76">
        <f>'Data Fig2'!E21</f>
        <v>281000</v>
      </c>
      <c r="G68" s="76">
        <f>'Data Fig2'!F21</f>
        <v>297000</v>
      </c>
      <c r="H68" s="76">
        <f>'Data Fig2'!G21</f>
        <v>302000</v>
      </c>
      <c r="I68" s="76">
        <f>'Data Fig2'!H21</f>
        <v>317000</v>
      </c>
      <c r="J68" s="76">
        <f>'Data Fig2'!I21</f>
        <v>343000</v>
      </c>
      <c r="K68" s="76">
        <f>'Data Fig2'!J21</f>
        <v>348000</v>
      </c>
      <c r="L68" s="76">
        <f>'Data Fig2'!K21</f>
        <v>358000</v>
      </c>
      <c r="M68" s="76">
        <f>'Data Fig2'!L21</f>
        <v>378000</v>
      </c>
      <c r="N68" s="76">
        <f>'Data Fig2'!M21</f>
        <v>391000</v>
      </c>
      <c r="O68" s="76">
        <f>'Data Fig2'!N21</f>
        <v>411000</v>
      </c>
      <c r="P68" s="76">
        <f>'Data Fig2'!O21</f>
        <v>436000</v>
      </c>
      <c r="Q68" s="76">
        <f>'Data Fig2'!P21</f>
        <v>441000</v>
      </c>
      <c r="R68" s="76">
        <f>'Data Fig2'!Q21</f>
        <v>439000</v>
      </c>
      <c r="S68" s="76">
        <f>'Data Fig2'!R21</f>
        <v>449000</v>
      </c>
      <c r="T68" s="76">
        <f>'Data Fig2'!S21</f>
        <v>487000</v>
      </c>
      <c r="U68" s="76">
        <f>'Data Fig2'!T21</f>
        <v>561000</v>
      </c>
      <c r="V68" s="76">
        <f>'Data Fig2'!U21</f>
        <v>590000</v>
      </c>
      <c r="W68" s="76">
        <f>'Data Fig2'!V21</f>
        <v>614000</v>
      </c>
      <c r="X68" s="76">
        <f>'Data Fig2'!W21</f>
        <v>652000</v>
      </c>
      <c r="Y68" s="76">
        <f>'Data Fig2'!X21</f>
        <v>692000</v>
      </c>
    </row>
    <row r="69" spans="3:25" ht="12">
      <c r="C69" s="61" t="s">
        <v>45</v>
      </c>
      <c r="D69" s="76">
        <f>'Data Fig2'!C22</f>
        <v>47000</v>
      </c>
      <c r="E69" s="76">
        <f>'Data Fig2'!D22</f>
        <v>50000</v>
      </c>
      <c r="F69" s="76">
        <f>'Data Fig2'!E22</f>
        <v>46000</v>
      </c>
      <c r="G69" s="76">
        <f>'Data Fig2'!F22</f>
        <v>42000</v>
      </c>
      <c r="H69" s="76">
        <f>'Data Fig2'!G22</f>
        <v>42000</v>
      </c>
      <c r="I69" s="76">
        <f>'Data Fig2'!H22</f>
        <v>39000</v>
      </c>
      <c r="J69" s="76">
        <f>'Data Fig2'!I22</f>
        <v>48000</v>
      </c>
      <c r="K69" s="76">
        <f>'Data Fig2'!J22</f>
        <v>48000</v>
      </c>
      <c r="L69" s="76">
        <f>'Data Fig2'!K22</f>
        <v>46000</v>
      </c>
      <c r="M69" s="76">
        <f>'Data Fig2'!L22</f>
        <v>47000</v>
      </c>
      <c r="N69" s="76">
        <f>'Data Fig2'!M22</f>
        <v>42000</v>
      </c>
      <c r="O69" s="76">
        <f>'Data Fig2'!N22</f>
        <v>43000</v>
      </c>
      <c r="P69" s="76">
        <f>'Data Fig2'!O22</f>
        <v>45000</v>
      </c>
      <c r="Q69" s="76">
        <f>'Data Fig2'!P22</f>
        <v>43000</v>
      </c>
      <c r="R69" s="76">
        <f>'Data Fig2'!Q22</f>
        <v>30000</v>
      </c>
      <c r="S69" s="76">
        <f>'Data Fig2'!R22</f>
        <v>28000</v>
      </c>
      <c r="T69" s="76">
        <f>'Data Fig2'!S22</f>
        <v>27000</v>
      </c>
      <c r="U69" s="76">
        <f>'Data Fig2'!T22</f>
        <v>27000</v>
      </c>
      <c r="V69" s="76">
        <f>'Data Fig2'!U22</f>
        <v>25000</v>
      </c>
      <c r="W69" s="76">
        <f>'Data Fig2'!V22</f>
        <v>25000</v>
      </c>
      <c r="X69" s="76">
        <f>'Data Fig2'!W22</f>
        <v>28000</v>
      </c>
      <c r="Y69" s="76">
        <f>'Data Fig2'!X22</f>
        <v>24000</v>
      </c>
    </row>
    <row r="70" spans="3:25" ht="12">
      <c r="C70" s="61" t="s">
        <v>46</v>
      </c>
      <c r="D70" s="76">
        <f>'Data Fig2'!C23</f>
        <v>184000</v>
      </c>
      <c r="E70" s="76">
        <f>'Data Fig2'!D23</f>
        <v>184000</v>
      </c>
      <c r="F70" s="76">
        <f>'Data Fig2'!E23</f>
        <v>168000</v>
      </c>
      <c r="G70" s="76">
        <f>'Data Fig2'!F23</f>
        <v>156000</v>
      </c>
      <c r="H70" s="76">
        <f>'Data Fig2'!G23</f>
        <v>152000</v>
      </c>
      <c r="I70" s="76">
        <f>'Data Fig2'!H23</f>
        <v>144000</v>
      </c>
      <c r="J70" s="76">
        <f>'Data Fig2'!I23</f>
        <v>148000</v>
      </c>
      <c r="K70" s="76">
        <f>'Data Fig2'!J23</f>
        <v>143000</v>
      </c>
      <c r="L70" s="76">
        <f>'Data Fig2'!K23</f>
        <v>140000</v>
      </c>
      <c r="M70" s="76">
        <f>'Data Fig2'!L23</f>
        <v>149000</v>
      </c>
      <c r="N70" s="76">
        <f>'Data Fig2'!M23</f>
        <v>150000</v>
      </c>
      <c r="O70" s="76">
        <f>'Data Fig2'!N23</f>
        <v>147000</v>
      </c>
      <c r="P70" s="76">
        <f>'Data Fig2'!O23</f>
        <v>144000</v>
      </c>
      <c r="Q70" s="76">
        <f>'Data Fig2'!P23</f>
        <v>139000</v>
      </c>
      <c r="R70" s="76">
        <f>'Data Fig2'!Q23</f>
        <v>119000</v>
      </c>
      <c r="S70" s="76">
        <f>'Data Fig2'!R23</f>
        <v>125000</v>
      </c>
      <c r="T70" s="76">
        <f>'Data Fig2'!S23</f>
        <v>119000</v>
      </c>
      <c r="U70" s="76">
        <f>'Data Fig2'!T23</f>
        <v>121000</v>
      </c>
      <c r="V70" s="76">
        <f>'Data Fig2'!U23</f>
        <v>117000</v>
      </c>
      <c r="W70" s="76">
        <f>'Data Fig2'!V23</f>
        <v>121000</v>
      </c>
      <c r="X70" s="76">
        <f>'Data Fig2'!W23</f>
        <v>123000</v>
      </c>
      <c r="Y70" s="76">
        <f>'Data Fig2'!X23</f>
        <v>122000</v>
      </c>
    </row>
    <row r="71" spans="3:25" ht="12">
      <c r="C71" s="61" t="s">
        <v>47</v>
      </c>
      <c r="D71" s="76">
        <f>'Data Fig2'!C24</f>
        <v>265000</v>
      </c>
      <c r="E71" s="76">
        <f>'Data Fig2'!D24</f>
        <v>265000</v>
      </c>
      <c r="F71" s="76">
        <f>'Data Fig2'!E24</f>
        <v>245000</v>
      </c>
      <c r="G71" s="76">
        <f>'Data Fig2'!F24</f>
        <v>234000</v>
      </c>
      <c r="H71" s="76">
        <f>'Data Fig2'!G24</f>
        <v>227000</v>
      </c>
      <c r="I71" s="76">
        <f>'Data Fig2'!H24</f>
        <v>218000</v>
      </c>
      <c r="J71" s="76">
        <f>'Data Fig2'!I24</f>
        <v>238000</v>
      </c>
      <c r="K71" s="76">
        <f>'Data Fig2'!J24</f>
        <v>238000</v>
      </c>
      <c r="L71" s="76">
        <f>'Data Fig2'!K24</f>
        <v>241000</v>
      </c>
      <c r="M71" s="76">
        <f>'Data Fig2'!L24</f>
        <v>247000</v>
      </c>
      <c r="N71" s="76">
        <f>'Data Fig2'!M24</f>
        <v>255000</v>
      </c>
      <c r="O71" s="76">
        <f>'Data Fig2'!N24</f>
        <v>253000</v>
      </c>
      <c r="P71" s="76">
        <f>'Data Fig2'!O24</f>
        <v>254000</v>
      </c>
      <c r="Q71" s="76">
        <f>'Data Fig2'!P24</f>
        <v>248000</v>
      </c>
      <c r="R71" s="76">
        <f>'Data Fig2'!Q24</f>
        <v>224000</v>
      </c>
      <c r="S71" s="76">
        <f>'Data Fig2'!R24</f>
        <v>229000</v>
      </c>
      <c r="T71" s="76">
        <f>'Data Fig2'!S24</f>
        <v>230000</v>
      </c>
      <c r="U71" s="76">
        <f>'Data Fig2'!T24</f>
        <v>233000</v>
      </c>
      <c r="V71" s="76">
        <f>'Data Fig2'!U24</f>
        <v>224000</v>
      </c>
      <c r="W71" s="76">
        <f>'Data Fig2'!V24</f>
        <v>227000</v>
      </c>
      <c r="X71" s="76">
        <f>'Data Fig2'!W24</f>
        <v>251000</v>
      </c>
      <c r="Y71" s="76">
        <f>'Data Fig2'!X24</f>
        <v>241000</v>
      </c>
    </row>
    <row r="72" spans="3:25" ht="12">
      <c r="C72" s="61" t="s">
        <v>48</v>
      </c>
      <c r="D72" s="76" t="str">
        <f>'Data Fig2'!C25</f>
        <v>:</v>
      </c>
      <c r="E72" s="76" t="str">
        <f>'Data Fig2'!D25</f>
        <v>:</v>
      </c>
      <c r="F72" s="76" t="str">
        <f>'Data Fig2'!E25</f>
        <v>:</v>
      </c>
      <c r="G72" s="76" t="str">
        <f>'Data Fig2'!F25</f>
        <v>:</v>
      </c>
      <c r="H72" s="76" t="str">
        <f>'Data Fig2'!G25</f>
        <v>:</v>
      </c>
      <c r="I72" s="76" t="str">
        <f>'Data Fig2'!H25</f>
        <v>:</v>
      </c>
      <c r="J72" s="76" t="str">
        <f>'Data Fig2'!I25</f>
        <v>:</v>
      </c>
      <c r="K72" s="76" t="str">
        <f>'Data Fig2'!J25</f>
        <v>:</v>
      </c>
      <c r="L72" s="76" t="str">
        <f>'Data Fig2'!K25</f>
        <v>:</v>
      </c>
      <c r="M72" s="76" t="str">
        <f>'Data Fig2'!L25</f>
        <v>:</v>
      </c>
      <c r="N72" s="76" t="str">
        <f>'Data Fig2'!M25</f>
        <v>:</v>
      </c>
      <c r="O72" s="76" t="str">
        <f>'Data Fig2'!N25</f>
        <v>:</v>
      </c>
      <c r="P72" s="76" t="str">
        <f>'Data Fig2'!O25</f>
        <v>:</v>
      </c>
      <c r="Q72" s="76" t="str">
        <f>'Data Fig2'!P25</f>
        <v>:</v>
      </c>
      <c r="R72" s="76" t="str">
        <f>'Data Fig2'!Q25</f>
        <v>:</v>
      </c>
      <c r="S72" s="76" t="str">
        <f>'Data Fig2'!R25</f>
        <v>:</v>
      </c>
      <c r="T72" s="76" t="str">
        <f>'Data Fig2'!S25</f>
        <v>:</v>
      </c>
      <c r="U72" s="76" t="str">
        <f>'Data Fig2'!T25</f>
        <v>:</v>
      </c>
      <c r="V72" s="76" t="str">
        <f>'Data Fig2'!U25</f>
        <v>:</v>
      </c>
      <c r="W72" s="76" t="str">
        <f>'Data Fig2'!V25</f>
        <v>:</v>
      </c>
      <c r="X72" s="76" t="str">
        <f>'Data Fig2'!W25</f>
        <v>:</v>
      </c>
      <c r="Y72" s="76" t="str">
        <f>'Data Fig2'!X25</f>
        <v>:</v>
      </c>
    </row>
    <row r="73" spans="3:25" ht="12">
      <c r="C73" s="61" t="s">
        <v>49</v>
      </c>
      <c r="D73" s="76" t="str">
        <f>'Data Fig2'!C26</f>
        <v>:</v>
      </c>
      <c r="E73" s="76" t="str">
        <f>'Data Fig2'!D26</f>
        <v>:</v>
      </c>
      <c r="F73" s="76" t="str">
        <f>'Data Fig2'!E26</f>
        <v>:</v>
      </c>
      <c r="G73" s="76" t="str">
        <f>'Data Fig2'!F26</f>
        <v>:</v>
      </c>
      <c r="H73" s="76" t="str">
        <f>'Data Fig2'!G26</f>
        <v>:</v>
      </c>
      <c r="I73" s="76" t="str">
        <f>'Data Fig2'!H26</f>
        <v>:</v>
      </c>
      <c r="J73" s="76" t="str">
        <f>'Data Fig2'!I26</f>
        <v>:</v>
      </c>
      <c r="K73" s="76" t="str">
        <f>'Data Fig2'!J26</f>
        <v>:</v>
      </c>
      <c r="L73" s="76" t="str">
        <f>'Data Fig2'!K26</f>
        <v>:</v>
      </c>
      <c r="M73" s="76" t="str">
        <f>'Data Fig2'!L26</f>
        <v>:</v>
      </c>
      <c r="N73" s="76" t="str">
        <f>'Data Fig2'!M26</f>
        <v>:</v>
      </c>
      <c r="O73" s="76" t="str">
        <f>'Data Fig2'!N26</f>
        <v>:</v>
      </c>
      <c r="P73" s="76" t="str">
        <f>'Data Fig2'!O26</f>
        <v>:</v>
      </c>
      <c r="Q73" s="76" t="str">
        <f>'Data Fig2'!P26</f>
        <v>:</v>
      </c>
      <c r="R73" s="76" t="str">
        <f>'Data Fig2'!Q26</f>
        <v>:</v>
      </c>
      <c r="S73" s="76" t="str">
        <f>'Data Fig2'!R26</f>
        <v>:</v>
      </c>
      <c r="T73" s="76" t="str">
        <f>'Data Fig2'!S26</f>
        <v>:</v>
      </c>
      <c r="U73" s="76" t="str">
        <f>'Data Fig2'!T26</f>
        <v>:</v>
      </c>
      <c r="V73" s="76" t="str">
        <f>'Data Fig2'!U26</f>
        <v>:</v>
      </c>
      <c r="W73" s="76" t="str">
        <f>'Data Fig2'!V26</f>
        <v>:</v>
      </c>
      <c r="X73" s="76" t="str">
        <f>'Data Fig2'!W26</f>
        <v>:</v>
      </c>
      <c r="Y73" s="76" t="str">
        <f>'Data Fig2'!X26</f>
        <v>:</v>
      </c>
    </row>
    <row r="74" spans="3:25" ht="12">
      <c r="C74" s="61" t="s">
        <v>50</v>
      </c>
      <c r="D74" s="76" t="str">
        <f>'Data Fig2'!C27</f>
        <v>:</v>
      </c>
      <c r="E74" s="76" t="str">
        <f>'Data Fig2'!D27</f>
        <v>:</v>
      </c>
      <c r="F74" s="76" t="str">
        <f>'Data Fig2'!E27</f>
        <v>:</v>
      </c>
      <c r="G74" s="76" t="str">
        <f>'Data Fig2'!F27</f>
        <v>:</v>
      </c>
      <c r="H74" s="76" t="str">
        <f>'Data Fig2'!G27</f>
        <v>:</v>
      </c>
      <c r="I74" s="76" t="str">
        <f>'Data Fig2'!H27</f>
        <v>:</v>
      </c>
      <c r="J74" s="76" t="str">
        <f>'Data Fig2'!I27</f>
        <v>:</v>
      </c>
      <c r="K74" s="76" t="str">
        <f>'Data Fig2'!J27</f>
        <v>:</v>
      </c>
      <c r="L74" s="76" t="str">
        <f>'Data Fig2'!K27</f>
        <v>:</v>
      </c>
      <c r="M74" s="76" t="str">
        <f>'Data Fig2'!L27</f>
        <v>:</v>
      </c>
      <c r="N74" s="76" t="str">
        <f>'Data Fig2'!M27</f>
        <v>:</v>
      </c>
      <c r="O74" s="76" t="str">
        <f>'Data Fig2'!N27</f>
        <v>:</v>
      </c>
      <c r="P74" s="76" t="str">
        <f>'Data Fig2'!O27</f>
        <v>:</v>
      </c>
      <c r="Q74" s="76" t="str">
        <f>'Data Fig2'!P27</f>
        <v>:</v>
      </c>
      <c r="R74" s="76" t="str">
        <f>'Data Fig2'!Q27</f>
        <v>:</v>
      </c>
      <c r="S74" s="76" t="str">
        <f>'Data Fig2'!R27</f>
        <v>:</v>
      </c>
      <c r="T74" s="76" t="str">
        <f>'Data Fig2'!S27</f>
        <v>:</v>
      </c>
      <c r="U74" s="76" t="str">
        <f>'Data Fig2'!T27</f>
        <v>:</v>
      </c>
      <c r="V74" s="76" t="str">
        <f>'Data Fig2'!U27</f>
        <v>:</v>
      </c>
      <c r="W74" s="76" t="str">
        <f>'Data Fig2'!V27</f>
        <v>:</v>
      </c>
      <c r="X74" s="76" t="str">
        <f>'Data Fig2'!W27</f>
        <v>:</v>
      </c>
      <c r="Y74" s="76" t="str">
        <f>'Data Fig2'!X27</f>
        <v>:</v>
      </c>
    </row>
    <row r="75" spans="3:25" ht="12">
      <c r="C75" s="61" t="s">
        <v>51</v>
      </c>
      <c r="D75" s="76" t="str">
        <f>'Data Fig2'!C28</f>
        <v>:</v>
      </c>
      <c r="E75" s="76" t="str">
        <f>'Data Fig2'!D28</f>
        <v>:</v>
      </c>
      <c r="F75" s="76" t="str">
        <f>'Data Fig2'!E28</f>
        <v>:</v>
      </c>
      <c r="G75" s="76" t="str">
        <f>'Data Fig2'!F28</f>
        <v>:</v>
      </c>
      <c r="H75" s="76" t="str">
        <f>'Data Fig2'!G28</f>
        <v>:</v>
      </c>
      <c r="I75" s="76" t="str">
        <f>'Data Fig2'!H28</f>
        <v>:</v>
      </c>
      <c r="J75" s="76" t="str">
        <f>'Data Fig2'!I28</f>
        <v>:</v>
      </c>
      <c r="K75" s="76" t="str">
        <f>'Data Fig2'!J28</f>
        <v>:</v>
      </c>
      <c r="L75" s="76" t="str">
        <f>'Data Fig2'!K28</f>
        <v>:</v>
      </c>
      <c r="M75" s="76" t="str">
        <f>'Data Fig2'!L28</f>
        <v>:</v>
      </c>
      <c r="N75" s="76" t="str">
        <f>'Data Fig2'!M28</f>
        <v>:</v>
      </c>
      <c r="O75" s="76" t="str">
        <f>'Data Fig2'!N28</f>
        <v>:</v>
      </c>
      <c r="P75" s="76" t="str">
        <f>'Data Fig2'!O28</f>
        <v>:</v>
      </c>
      <c r="Q75" s="76" t="str">
        <f>'Data Fig2'!P28</f>
        <v>:</v>
      </c>
      <c r="R75" s="76" t="str">
        <f>'Data Fig2'!Q28</f>
        <v>:</v>
      </c>
      <c r="S75" s="76" t="str">
        <f>'Data Fig2'!R28</f>
        <v>:</v>
      </c>
      <c r="T75" s="76" t="str">
        <f>'Data Fig2'!S28</f>
        <v>:</v>
      </c>
      <c r="U75" s="76" t="str">
        <f>'Data Fig2'!T28</f>
        <v>:</v>
      </c>
      <c r="V75" s="76" t="str">
        <f>'Data Fig2'!U28</f>
        <v>:</v>
      </c>
      <c r="W75" s="76" t="str">
        <f>'Data Fig2'!V28</f>
        <v>:</v>
      </c>
      <c r="X75" s="76" t="str">
        <f>'Data Fig2'!W28</f>
        <v>:</v>
      </c>
      <c r="Y75" s="76" t="str">
        <f>'Data Fig2'!X28</f>
        <v>:</v>
      </c>
    </row>
    <row r="76" spans="3:25" ht="12">
      <c r="C76" s="61" t="s">
        <v>15</v>
      </c>
      <c r="D76" s="76">
        <f>'Data Fig2'!C29</f>
        <v>137000</v>
      </c>
      <c r="E76" s="76">
        <f>'Data Fig2'!D29</f>
        <v>137000</v>
      </c>
      <c r="F76" s="76">
        <f>'Data Fig2'!E29</f>
        <v>134000</v>
      </c>
      <c r="G76" s="76">
        <f>'Data Fig2'!F29</f>
        <v>131000</v>
      </c>
      <c r="H76" s="76">
        <f>'Data Fig2'!G29</f>
        <v>134000</v>
      </c>
      <c r="I76" s="76">
        <f>'Data Fig2'!H29</f>
        <v>139000</v>
      </c>
      <c r="J76" s="76">
        <f>'Data Fig2'!I29</f>
        <v>143000</v>
      </c>
      <c r="K76" s="76">
        <f>'Data Fig2'!J29</f>
        <v>145000</v>
      </c>
      <c r="L76" s="76">
        <f>'Data Fig2'!K29</f>
        <v>142000</v>
      </c>
      <c r="M76" s="76">
        <f>'Data Fig2'!L29</f>
        <v>141000</v>
      </c>
      <c r="N76" s="76">
        <f>'Data Fig2'!M29</f>
        <v>137000</v>
      </c>
      <c r="O76" s="76">
        <f>'Data Fig2'!N29</f>
        <v>138000</v>
      </c>
      <c r="P76" s="76">
        <f>'Data Fig2'!O29</f>
        <v>139000</v>
      </c>
      <c r="Q76" s="76">
        <f>'Data Fig2'!P29</f>
        <v>141000</v>
      </c>
      <c r="R76" s="76">
        <f>'Data Fig2'!Q29</f>
        <v>142000</v>
      </c>
      <c r="S76" s="76">
        <f>'Data Fig2'!R29</f>
        <v>150000</v>
      </c>
      <c r="T76" s="76">
        <f>'Data Fig2'!S29</f>
        <v>138000</v>
      </c>
      <c r="U76" s="76">
        <f>'Data Fig2'!T29</f>
        <v>135000</v>
      </c>
      <c r="V76" s="76">
        <f>'Data Fig2'!U29</f>
        <v>137000</v>
      </c>
      <c r="W76" s="76">
        <f>'Data Fig2'!V29</f>
        <v>139000</v>
      </c>
      <c r="X76" s="76">
        <f>'Data Fig2'!W29</f>
        <v>142000</v>
      </c>
      <c r="Y76" s="76">
        <f>'Data Fig2'!X29</f>
        <v>143000</v>
      </c>
    </row>
    <row r="77" spans="3:25" ht="12">
      <c r="C77" s="61" t="s">
        <v>117</v>
      </c>
      <c r="D77" s="76" t="str">
        <f>'Data Fig2'!C30</f>
        <v>:</v>
      </c>
      <c r="E77" s="76" t="str">
        <f>'Data Fig2'!D30</f>
        <v>:</v>
      </c>
      <c r="F77" s="76" t="str">
        <f>'Data Fig2'!E30</f>
        <v>:</v>
      </c>
      <c r="G77" s="76" t="str">
        <f>'Data Fig2'!F30</f>
        <v>:</v>
      </c>
      <c r="H77" s="76" t="str">
        <f>'Data Fig2'!G30</f>
        <v>:</v>
      </c>
      <c r="I77" s="76" t="str">
        <f>'Data Fig2'!H30</f>
        <v>:</v>
      </c>
      <c r="J77" s="76" t="str">
        <f>'Data Fig2'!I30</f>
        <v>:</v>
      </c>
      <c r="K77" s="76" t="str">
        <f>'Data Fig2'!J30</f>
        <v>:</v>
      </c>
      <c r="L77" s="76" t="str">
        <f>'Data Fig2'!K30</f>
        <v>:</v>
      </c>
      <c r="M77" s="76" t="str">
        <f>'Data Fig2'!L30</f>
        <v>:</v>
      </c>
      <c r="N77" s="76" t="str">
        <f>'Data Fig2'!M30</f>
        <v>:</v>
      </c>
      <c r="O77" s="76" t="str">
        <f>'Data Fig2'!N30</f>
        <v>:</v>
      </c>
      <c r="P77" s="76" t="str">
        <f>'Data Fig2'!O30</f>
        <v>:</v>
      </c>
      <c r="Q77" s="76" t="str">
        <f>'Data Fig2'!P30</f>
        <v>:</v>
      </c>
      <c r="R77" s="76" t="str">
        <f>'Data Fig2'!Q30</f>
        <v>:</v>
      </c>
      <c r="S77" s="76" t="str">
        <f>'Data Fig2'!R30</f>
        <v>:</v>
      </c>
      <c r="T77" s="76" t="str">
        <f>'Data Fig2'!S30</f>
        <v>:</v>
      </c>
      <c r="U77" s="76" t="str">
        <f>'Data Fig2'!T30</f>
        <v>:</v>
      </c>
      <c r="V77" s="76" t="str">
        <f>'Data Fig2'!U30</f>
        <v>:</v>
      </c>
      <c r="W77" s="76" t="str">
        <f>'Data Fig2'!V30</f>
        <v>:</v>
      </c>
      <c r="X77" s="76" t="str">
        <f>'Data Fig2'!W30</f>
        <v>:</v>
      </c>
      <c r="Y77" s="76" t="str">
        <f>'Data Fig2'!X30</f>
        <v>:</v>
      </c>
    </row>
    <row r="78" spans="3:25" ht="12">
      <c r="C78" s="61" t="s">
        <v>118</v>
      </c>
      <c r="D78" s="76" t="str">
        <f>'Data Fig2'!C31</f>
        <v>:</v>
      </c>
      <c r="E78" s="76" t="str">
        <f>'Data Fig2'!D31</f>
        <v>:</v>
      </c>
      <c r="F78" s="76" t="str">
        <f>'Data Fig2'!E31</f>
        <v>:</v>
      </c>
      <c r="G78" s="76" t="str">
        <f>'Data Fig2'!F31</f>
        <v>:</v>
      </c>
      <c r="H78" s="76" t="str">
        <f>'Data Fig2'!G31</f>
        <v>:</v>
      </c>
      <c r="I78" s="76" t="str">
        <f>'Data Fig2'!H31</f>
        <v>:</v>
      </c>
      <c r="J78" s="76" t="str">
        <f>'Data Fig2'!I31</f>
        <v>:</v>
      </c>
      <c r="K78" s="76" t="str">
        <f>'Data Fig2'!J31</f>
        <v>:</v>
      </c>
      <c r="L78" s="76" t="str">
        <f>'Data Fig2'!K31</f>
        <v>:</v>
      </c>
      <c r="M78" s="76" t="str">
        <f>'Data Fig2'!L31</f>
        <v>:</v>
      </c>
      <c r="N78" s="76" t="str">
        <f>'Data Fig2'!M31</f>
        <v>:</v>
      </c>
      <c r="O78" s="76" t="str">
        <f>'Data Fig2'!N31</f>
        <v>:</v>
      </c>
      <c r="P78" s="76" t="str">
        <f>'Data Fig2'!O31</f>
        <v>:</v>
      </c>
      <c r="Q78" s="76" t="str">
        <f>'Data Fig2'!P31</f>
        <v>:</v>
      </c>
      <c r="R78" s="76" t="str">
        <f>'Data Fig2'!Q31</f>
        <v>:</v>
      </c>
      <c r="S78" s="76" t="str">
        <f>'Data Fig2'!R31</f>
        <v>:</v>
      </c>
      <c r="T78" s="76" t="str">
        <f>'Data Fig2'!S31</f>
        <v>:</v>
      </c>
      <c r="U78" s="76" t="str">
        <f>'Data Fig2'!T31</f>
        <v>:</v>
      </c>
      <c r="V78" s="76" t="str">
        <f>'Data Fig2'!U31</f>
        <v>:</v>
      </c>
      <c r="W78" s="76" t="str">
        <f>'Data Fig2'!V31</f>
        <v>:</v>
      </c>
      <c r="X78" s="76" t="str">
        <f>'Data Fig2'!W31</f>
        <v>:</v>
      </c>
      <c r="Y78" s="76" t="str">
        <f>'Data Fig2'!X31</f>
        <v>:</v>
      </c>
    </row>
    <row r="79" spans="3:25" ht="12">
      <c r="C79" s="61" t="s">
        <v>119</v>
      </c>
      <c r="D79" s="76" t="str">
        <f>'Data Fig2'!C32</f>
        <v>:</v>
      </c>
      <c r="E79" s="76" t="str">
        <f>'Data Fig2'!D32</f>
        <v>:</v>
      </c>
      <c r="F79" s="76" t="str">
        <f>'Data Fig2'!E32</f>
        <v>:</v>
      </c>
      <c r="G79" s="76" t="str">
        <f>'Data Fig2'!F32</f>
        <v>:</v>
      </c>
      <c r="H79" s="76" t="str">
        <f>'Data Fig2'!G32</f>
        <v>:</v>
      </c>
      <c r="I79" s="76" t="str">
        <f>'Data Fig2'!H32</f>
        <v>:</v>
      </c>
      <c r="J79" s="76" t="str">
        <f>'Data Fig2'!I32</f>
        <v>:</v>
      </c>
      <c r="K79" s="76" t="str">
        <f>'Data Fig2'!J32</f>
        <v>:</v>
      </c>
      <c r="L79" s="76" t="str">
        <f>'Data Fig2'!K32</f>
        <v>:</v>
      </c>
      <c r="M79" s="76" t="str">
        <f>'Data Fig2'!L32</f>
        <v>:</v>
      </c>
      <c r="N79" s="76" t="str">
        <f>'Data Fig2'!M32</f>
        <v>:</v>
      </c>
      <c r="O79" s="76" t="str">
        <f>'Data Fig2'!N32</f>
        <v>:</v>
      </c>
      <c r="P79" s="76" t="str">
        <f>'Data Fig2'!O32</f>
        <v>:</v>
      </c>
      <c r="Q79" s="76" t="str">
        <f>'Data Fig2'!P32</f>
        <v>:</v>
      </c>
      <c r="R79" s="76" t="str">
        <f>'Data Fig2'!Q32</f>
        <v>:</v>
      </c>
      <c r="S79" s="76" t="str">
        <f>'Data Fig2'!R32</f>
        <v>:</v>
      </c>
      <c r="T79" s="76" t="str">
        <f>'Data Fig2'!S32</f>
        <v>:</v>
      </c>
      <c r="U79" s="76" t="str">
        <f>'Data Fig2'!T32</f>
        <v>:</v>
      </c>
      <c r="V79" s="76" t="str">
        <f>'Data Fig2'!U32</f>
        <v>:</v>
      </c>
      <c r="W79" s="76" t="str">
        <f>'Data Fig2'!V32</f>
        <v>:</v>
      </c>
      <c r="X79" s="76" t="str">
        <f>'Data Fig2'!W32</f>
        <v>:</v>
      </c>
      <c r="Y79" s="76" t="str">
        <f>'Data Fig2'!X32</f>
        <v>:</v>
      </c>
    </row>
    <row r="80" spans="3:25" ht="12">
      <c r="C80" s="61" t="s">
        <v>120</v>
      </c>
      <c r="D80" s="76" t="str">
        <f>'Data Fig2'!C33</f>
        <v>:</v>
      </c>
      <c r="E80" s="76" t="str">
        <f>'Data Fig2'!D33</f>
        <v>:</v>
      </c>
      <c r="F80" s="76" t="str">
        <f>'Data Fig2'!E33</f>
        <v>:</v>
      </c>
      <c r="G80" s="76" t="str">
        <f>'Data Fig2'!F33</f>
        <v>:</v>
      </c>
      <c r="H80" s="76" t="str">
        <f>'Data Fig2'!G33</f>
        <v>:</v>
      </c>
      <c r="I80" s="76" t="str">
        <f>'Data Fig2'!H33</f>
        <v>:</v>
      </c>
      <c r="J80" s="76" t="str">
        <f>'Data Fig2'!I33</f>
        <v>:</v>
      </c>
      <c r="K80" s="76" t="str">
        <f>'Data Fig2'!J33</f>
        <v>:</v>
      </c>
      <c r="L80" s="76" t="str">
        <f>'Data Fig2'!K33</f>
        <v>:</v>
      </c>
      <c r="M80" s="76" t="str">
        <f>'Data Fig2'!L33</f>
        <v>:</v>
      </c>
      <c r="N80" s="76" t="str">
        <f>'Data Fig2'!M33</f>
        <v>:</v>
      </c>
      <c r="O80" s="76" t="str">
        <f>'Data Fig2'!N33</f>
        <v>:</v>
      </c>
      <c r="P80" s="76" t="str">
        <f>'Data Fig2'!O33</f>
        <v>:</v>
      </c>
      <c r="Q80" s="76" t="str">
        <f>'Data Fig2'!P33</f>
        <v>:</v>
      </c>
      <c r="R80" s="76" t="str">
        <f>'Data Fig2'!Q33</f>
        <v>:</v>
      </c>
      <c r="S80" s="76" t="str">
        <f>'Data Fig2'!R33</f>
        <v>:</v>
      </c>
      <c r="T80" s="76" t="str">
        <f>'Data Fig2'!S33</f>
        <v>:</v>
      </c>
      <c r="U80" s="76" t="str">
        <f>'Data Fig2'!T33</f>
        <v>:</v>
      </c>
      <c r="V80" s="76" t="str">
        <f>'Data Fig2'!U33</f>
        <v>:</v>
      </c>
      <c r="W80" s="76" t="str">
        <f>'Data Fig2'!V33</f>
        <v>:</v>
      </c>
      <c r="X80" s="76" t="str">
        <f>'Data Fig2'!W33</f>
        <v>:</v>
      </c>
      <c r="Y80" s="76" t="str">
        <f>'Data Fig2'!X33</f>
        <v>:</v>
      </c>
    </row>
    <row r="81" spans="3:25" ht="12">
      <c r="C81" s="61" t="s">
        <v>22</v>
      </c>
      <c r="D81" s="76" t="str">
        <f>'Data Fig2'!C34</f>
        <v>:</v>
      </c>
      <c r="E81" s="76" t="str">
        <f>'Data Fig2'!D34</f>
        <v>:</v>
      </c>
      <c r="F81" s="76" t="str">
        <f>'Data Fig2'!E34</f>
        <v>:</v>
      </c>
      <c r="G81" s="76" t="str">
        <f>'Data Fig2'!F34</f>
        <v>:</v>
      </c>
      <c r="H81" s="76" t="str">
        <f>'Data Fig2'!G34</f>
        <v>:</v>
      </c>
      <c r="I81" s="76" t="str">
        <f>'Data Fig2'!H34</f>
        <v>:</v>
      </c>
      <c r="J81" s="76" t="str">
        <f>'Data Fig2'!I34</f>
        <v>:</v>
      </c>
      <c r="K81" s="76" t="str">
        <f>'Data Fig2'!J34</f>
        <v>:</v>
      </c>
      <c r="L81" s="76" t="str">
        <f>'Data Fig2'!K34</f>
        <v>:</v>
      </c>
      <c r="M81" s="76" t="str">
        <f>'Data Fig2'!L34</f>
        <v>:</v>
      </c>
      <c r="N81" s="76" t="str">
        <f>'Data Fig2'!M34</f>
        <v>:</v>
      </c>
      <c r="O81" s="76" t="str">
        <f>'Data Fig2'!N34</f>
        <v>:</v>
      </c>
      <c r="P81" s="76" t="str">
        <f>'Data Fig2'!O34</f>
        <v>:</v>
      </c>
      <c r="Q81" s="76" t="str">
        <f>'Data Fig2'!P34</f>
        <v>:</v>
      </c>
      <c r="R81" s="76" t="str">
        <f>'Data Fig2'!Q34</f>
        <v>:</v>
      </c>
      <c r="S81" s="76" t="str">
        <f>'Data Fig2'!R34</f>
        <v>:</v>
      </c>
      <c r="T81" s="76" t="str">
        <f>'Data Fig2'!S34</f>
        <v>:</v>
      </c>
      <c r="U81" s="76" t="str">
        <f>'Data Fig2'!T34</f>
        <v>:</v>
      </c>
      <c r="V81" s="76" t="str">
        <f>'Data Fig2'!U34</f>
        <v>:</v>
      </c>
      <c r="W81" s="76" t="str">
        <f>'Data Fig2'!V34</f>
        <v>:</v>
      </c>
      <c r="X81" s="76" t="str">
        <f>'Data Fig2'!W34</f>
        <v>:</v>
      </c>
      <c r="Y81" s="76" t="str">
        <f>'Data Fig2'!X34</f>
        <v>:</v>
      </c>
    </row>
    <row r="82" spans="3:25" ht="12">
      <c r="C82" s="61" t="s">
        <v>52</v>
      </c>
      <c r="D82" s="76">
        <f>'Data Fig2'!C35</f>
        <v>342000</v>
      </c>
      <c r="E82" s="76">
        <f>'Data Fig2'!D35</f>
        <v>344000</v>
      </c>
      <c r="F82" s="76">
        <f>'Data Fig2'!E35</f>
        <v>654000</v>
      </c>
      <c r="G82" s="76">
        <f>'Data Fig2'!F35</f>
        <v>453000</v>
      </c>
      <c r="H82" s="76">
        <f>'Data Fig2'!G35</f>
        <v>430000</v>
      </c>
      <c r="I82" s="76">
        <f>'Data Fig2'!H35</f>
        <v>415000</v>
      </c>
      <c r="J82" s="76">
        <f>'Data Fig2'!I35</f>
        <v>473000</v>
      </c>
      <c r="K82" s="76">
        <f>'Data Fig2'!J35</f>
        <v>567000</v>
      </c>
      <c r="L82" s="76">
        <f>'Data Fig2'!K35</f>
        <v>604000</v>
      </c>
      <c r="M82" s="76">
        <f>'Data Fig2'!L35</f>
        <v>651000</v>
      </c>
      <c r="N82" s="76">
        <f>'Data Fig2'!M35</f>
        <v>768000</v>
      </c>
      <c r="O82" s="76">
        <f>'Data Fig2'!N35</f>
        <v>950000</v>
      </c>
      <c r="P82" s="76">
        <f>'Data Fig2'!O35</f>
        <v>966000</v>
      </c>
      <c r="Q82" s="76">
        <f>'Data Fig2'!P35</f>
        <v>826000</v>
      </c>
      <c r="R82" s="76">
        <f>'Data Fig2'!Q35</f>
        <v>668000</v>
      </c>
      <c r="S82" s="76">
        <f>'Data Fig2'!R35</f>
        <v>671000</v>
      </c>
      <c r="T82" s="76">
        <f>'Data Fig2'!S35</f>
        <v>697000</v>
      </c>
      <c r="U82" s="76">
        <f>'Data Fig2'!T35</f>
        <v>629000</v>
      </c>
      <c r="V82" s="76">
        <f>'Data Fig2'!U35</f>
        <v>541000</v>
      </c>
      <c r="W82" s="76">
        <f>'Data Fig2'!V35</f>
        <v>532000</v>
      </c>
      <c r="X82" s="76">
        <f>'Data Fig2'!W35</f>
        <v>573000</v>
      </c>
      <c r="Y82" s="76">
        <f>'Data Fig2'!X35</f>
        <v>591000</v>
      </c>
    </row>
    <row r="83" spans="3:25" ht="12">
      <c r="C83" s="61" t="s">
        <v>53</v>
      </c>
      <c r="D83" s="76">
        <f>'Data Fig2'!C36</f>
        <v>254000</v>
      </c>
      <c r="E83" s="76">
        <f>'Data Fig2'!D36</f>
        <v>292000</v>
      </c>
      <c r="F83" s="76">
        <f>'Data Fig2'!E36</f>
        <v>333000</v>
      </c>
      <c r="G83" s="76">
        <f>'Data Fig2'!F36</f>
        <v>375000</v>
      </c>
      <c r="H83" s="76">
        <f>'Data Fig2'!G36</f>
        <v>425000</v>
      </c>
      <c r="I83" s="76">
        <f>'Data Fig2'!H36</f>
        <v>478000</v>
      </c>
      <c r="J83" s="76">
        <f>'Data Fig2'!I36</f>
        <v>543000</v>
      </c>
      <c r="K83" s="76">
        <f>'Data Fig2'!J36</f>
        <v>614000</v>
      </c>
      <c r="L83" s="76">
        <f>'Data Fig2'!K36</f>
        <v>641000</v>
      </c>
      <c r="M83" s="76">
        <f>'Data Fig2'!L36</f>
        <v>646000</v>
      </c>
      <c r="N83" s="76">
        <f>'Data Fig2'!M36</f>
        <v>674000</v>
      </c>
      <c r="O83" s="76">
        <f>'Data Fig2'!N36</f>
        <v>714000</v>
      </c>
      <c r="P83" s="76">
        <f>'Data Fig2'!O36</f>
        <v>750000</v>
      </c>
      <c r="Q83" s="76">
        <f>'Data Fig2'!P36</f>
        <v>779000</v>
      </c>
      <c r="R83" s="76">
        <f>'Data Fig2'!Q36</f>
        <v>826000</v>
      </c>
      <c r="S83" s="76">
        <f>'Data Fig2'!R36</f>
        <v>869000</v>
      </c>
      <c r="T83" s="76">
        <f>'Data Fig2'!S36</f>
        <v>950000</v>
      </c>
      <c r="U83" s="76">
        <f>'Data Fig2'!T36</f>
        <v>1025000</v>
      </c>
      <c r="V83" s="76">
        <f>'Data Fig2'!U36</f>
        <v>1095000</v>
      </c>
      <c r="W83" s="76">
        <f>'Data Fig2'!V36</f>
        <v>1168000</v>
      </c>
      <c r="X83" s="76">
        <f>'Data Fig2'!W36</f>
        <v>1240000</v>
      </c>
      <c r="Y83" s="76">
        <f>'Data Fig2'!X36</f>
        <v>1376000</v>
      </c>
    </row>
    <row r="84" spans="3:25" ht="12">
      <c r="C84" s="61" t="s">
        <v>121</v>
      </c>
      <c r="D84" s="76" t="str">
        <f>'Data Fig2'!C37</f>
        <v>:</v>
      </c>
      <c r="E84" s="76" t="str">
        <f>'Data Fig2'!D37</f>
        <v>:</v>
      </c>
      <c r="F84" s="76" t="str">
        <f>'Data Fig2'!E37</f>
        <v>:</v>
      </c>
      <c r="G84" s="76" t="str">
        <f>'Data Fig2'!F37</f>
        <v>:</v>
      </c>
      <c r="H84" s="76" t="str">
        <f>'Data Fig2'!G37</f>
        <v>:</v>
      </c>
      <c r="I84" s="76" t="str">
        <f>'Data Fig2'!H37</f>
        <v>:</v>
      </c>
      <c r="J84" s="76" t="str">
        <f>'Data Fig2'!I37</f>
        <v>:</v>
      </c>
      <c r="K84" s="76" t="str">
        <f>'Data Fig2'!J37</f>
        <v>:</v>
      </c>
      <c r="L84" s="76" t="str">
        <f>'Data Fig2'!K37</f>
        <v>:</v>
      </c>
      <c r="M84" s="76" t="str">
        <f>'Data Fig2'!L37</f>
        <v>:</v>
      </c>
      <c r="N84" s="76" t="str">
        <f>'Data Fig2'!M37</f>
        <v>:</v>
      </c>
      <c r="O84" s="76" t="str">
        <f>'Data Fig2'!N37</f>
        <v>:</v>
      </c>
      <c r="P84" s="76" t="str">
        <f>'Data Fig2'!O37</f>
        <v>:</v>
      </c>
      <c r="Q84" s="76" t="str">
        <f>'Data Fig2'!P37</f>
        <v>:</v>
      </c>
      <c r="R84" s="76" t="str">
        <f>'Data Fig2'!Q37</f>
        <v>:</v>
      </c>
      <c r="S84" s="76" t="str">
        <f>'Data Fig2'!R37</f>
        <v>:</v>
      </c>
      <c r="T84" s="76" t="str">
        <f>'Data Fig2'!S37</f>
        <v>:</v>
      </c>
      <c r="U84" s="76" t="str">
        <f>'Data Fig2'!T37</f>
        <v>:</v>
      </c>
      <c r="V84" s="76" t="str">
        <f>'Data Fig2'!U37</f>
        <v>:</v>
      </c>
      <c r="W84" s="76" t="str">
        <f>'Data Fig2'!V37</f>
        <v>:</v>
      </c>
      <c r="X84" s="76" t="str">
        <f>'Data Fig2'!W37</f>
        <v>:</v>
      </c>
      <c r="Y84" s="76" t="str">
        <f>'Data Fig2'!X37</f>
        <v>:</v>
      </c>
    </row>
    <row r="85" spans="3:25" ht="12">
      <c r="C85" s="61" t="s">
        <v>122</v>
      </c>
      <c r="D85" s="76" t="str">
        <f>'Data Fig2'!C38</f>
        <v>:</v>
      </c>
      <c r="E85" s="76" t="str">
        <f>'Data Fig2'!D38</f>
        <v>:</v>
      </c>
      <c r="F85" s="76" t="str">
        <f>'Data Fig2'!E38</f>
        <v>:</v>
      </c>
      <c r="G85" s="76" t="str">
        <f>'Data Fig2'!F38</f>
        <v>:</v>
      </c>
      <c r="H85" s="76" t="str">
        <f>'Data Fig2'!G38</f>
        <v>:</v>
      </c>
      <c r="I85" s="76" t="str">
        <f>'Data Fig2'!H38</f>
        <v>:</v>
      </c>
      <c r="J85" s="76" t="str">
        <f>'Data Fig2'!I38</f>
        <v>:</v>
      </c>
      <c r="K85" s="76" t="str">
        <f>'Data Fig2'!J38</f>
        <v>:</v>
      </c>
      <c r="L85" s="76" t="str">
        <f>'Data Fig2'!K38</f>
        <v>:</v>
      </c>
      <c r="M85" s="76" t="str">
        <f>'Data Fig2'!L38</f>
        <v>:</v>
      </c>
      <c r="N85" s="76" t="str">
        <f>'Data Fig2'!M38</f>
        <v>:</v>
      </c>
      <c r="O85" s="76" t="str">
        <f>'Data Fig2'!N38</f>
        <v>:</v>
      </c>
      <c r="P85" s="76" t="str">
        <f>'Data Fig2'!O38</f>
        <v>:</v>
      </c>
      <c r="Q85" s="76" t="str">
        <f>'Data Fig2'!P38</f>
        <v>:</v>
      </c>
      <c r="R85" s="76" t="str">
        <f>'Data Fig2'!Q38</f>
        <v>:</v>
      </c>
      <c r="S85" s="76" t="str">
        <f>'Data Fig2'!R38</f>
        <v>:</v>
      </c>
      <c r="T85" s="76" t="str">
        <f>'Data Fig2'!S38</f>
        <v>:</v>
      </c>
      <c r="U85" s="76" t="str">
        <f>'Data Fig2'!T38</f>
        <v>:</v>
      </c>
      <c r="V85" s="76" t="str">
        <f>'Data Fig2'!U38</f>
        <v>:</v>
      </c>
      <c r="W85" s="76" t="str">
        <f>'Data Fig2'!V38</f>
        <v>:</v>
      </c>
      <c r="X85" s="76" t="str">
        <f>'Data Fig2'!W38</f>
        <v>:</v>
      </c>
      <c r="Y85" s="76" t="str">
        <f>'Data Fig2'!X38</f>
        <v>:</v>
      </c>
    </row>
    <row r="86" spans="3:25" ht="12">
      <c r="C86" s="61" t="s">
        <v>123</v>
      </c>
      <c r="D86" s="76" t="str">
        <f>'Data Fig2'!C39</f>
        <v>:</v>
      </c>
      <c r="E86" s="76" t="str">
        <f>'Data Fig2'!D39</f>
        <v>:</v>
      </c>
      <c r="F86" s="76" t="str">
        <f>'Data Fig2'!E39</f>
        <v>:</v>
      </c>
      <c r="G86" s="76" t="str">
        <f>'Data Fig2'!F39</f>
        <v>:</v>
      </c>
      <c r="H86" s="76" t="str">
        <f>'Data Fig2'!G39</f>
        <v>:</v>
      </c>
      <c r="I86" s="76" t="str">
        <f>'Data Fig2'!H39</f>
        <v>:</v>
      </c>
      <c r="J86" s="76" t="str">
        <f>'Data Fig2'!I39</f>
        <v>:</v>
      </c>
      <c r="K86" s="76" t="str">
        <f>'Data Fig2'!J39</f>
        <v>:</v>
      </c>
      <c r="L86" s="76" t="str">
        <f>'Data Fig2'!K39</f>
        <v>:</v>
      </c>
      <c r="M86" s="76" t="str">
        <f>'Data Fig2'!L39</f>
        <v>:</v>
      </c>
      <c r="N86" s="76" t="str">
        <f>'Data Fig2'!M39</f>
        <v>:</v>
      </c>
      <c r="O86" s="76" t="str">
        <f>'Data Fig2'!N39</f>
        <v>:</v>
      </c>
      <c r="P86" s="76" t="str">
        <f>'Data Fig2'!O39</f>
        <v>:</v>
      </c>
      <c r="Q86" s="76" t="str">
        <f>'Data Fig2'!P39</f>
        <v>:</v>
      </c>
      <c r="R86" s="76" t="str">
        <f>'Data Fig2'!Q39</f>
        <v>:</v>
      </c>
      <c r="S86" s="76" t="str">
        <f>'Data Fig2'!R39</f>
        <v>:</v>
      </c>
      <c r="T86" s="76" t="str">
        <f>'Data Fig2'!S39</f>
        <v>:</v>
      </c>
      <c r="U86" s="76" t="str">
        <f>'Data Fig2'!T39</f>
        <v>:</v>
      </c>
      <c r="V86" s="76" t="str">
        <f>'Data Fig2'!U39</f>
        <v>:</v>
      </c>
      <c r="W86" s="76" t="str">
        <f>'Data Fig2'!V39</f>
        <v>:</v>
      </c>
      <c r="X86" s="76" t="str">
        <f>'Data Fig2'!W39</f>
        <v>:</v>
      </c>
      <c r="Y86" s="76" t="str">
        <f>'Data Fig2'!X39</f>
        <v>:</v>
      </c>
    </row>
    <row r="87" spans="3:25" ht="12">
      <c r="C87" s="61" t="s">
        <v>124</v>
      </c>
      <c r="D87" s="76" t="str">
        <f>'Data Fig2'!C40</f>
        <v>:</v>
      </c>
      <c r="E87" s="76" t="str">
        <f>'Data Fig2'!D40</f>
        <v>:</v>
      </c>
      <c r="F87" s="76" t="str">
        <f>'Data Fig2'!E40</f>
        <v>:</v>
      </c>
      <c r="G87" s="76" t="str">
        <f>'Data Fig2'!F40</f>
        <v>:</v>
      </c>
      <c r="H87" s="76" t="str">
        <f>'Data Fig2'!G40</f>
        <v>:</v>
      </c>
      <c r="I87" s="76" t="str">
        <f>'Data Fig2'!H40</f>
        <v>:</v>
      </c>
      <c r="J87" s="76" t="str">
        <f>'Data Fig2'!I40</f>
        <v>:</v>
      </c>
      <c r="K87" s="76" t="str">
        <f>'Data Fig2'!J40</f>
        <v>:</v>
      </c>
      <c r="L87" s="76" t="str">
        <f>'Data Fig2'!K40</f>
        <v>:</v>
      </c>
      <c r="M87" s="76" t="str">
        <f>'Data Fig2'!L40</f>
        <v>:</v>
      </c>
      <c r="N87" s="76" t="str">
        <f>'Data Fig2'!M40</f>
        <v>:</v>
      </c>
      <c r="O87" s="76" t="str">
        <f>'Data Fig2'!N40</f>
        <v>:</v>
      </c>
      <c r="P87" s="76" t="str">
        <f>'Data Fig2'!O40</f>
        <v>:</v>
      </c>
      <c r="Q87" s="76" t="str">
        <f>'Data Fig2'!P40</f>
        <v>:</v>
      </c>
      <c r="R87" s="76" t="str">
        <f>'Data Fig2'!Q40</f>
        <v>:</v>
      </c>
      <c r="S87" s="76" t="str">
        <f>'Data Fig2'!R40</f>
        <v>:</v>
      </c>
      <c r="T87" s="76" t="str">
        <f>'Data Fig2'!S40</f>
        <v>:</v>
      </c>
      <c r="U87" s="76" t="str">
        <f>'Data Fig2'!T40</f>
        <v>:</v>
      </c>
      <c r="V87" s="76" t="str">
        <f>'Data Fig2'!U40</f>
        <v>:</v>
      </c>
      <c r="W87" s="76" t="str">
        <f>'Data Fig2'!V40</f>
        <v>:</v>
      </c>
      <c r="X87" s="76" t="str">
        <f>'Data Fig2'!W40</f>
        <v>:</v>
      </c>
      <c r="Y87" s="76" t="str">
        <f>'Data Fig2'!X40</f>
        <v>:</v>
      </c>
    </row>
    <row r="88" spans="3:25" ht="12">
      <c r="C88" s="61" t="s">
        <v>125</v>
      </c>
      <c r="D88" s="76" t="str">
        <f>'Data Fig2'!C41</f>
        <v>:</v>
      </c>
      <c r="E88" s="76" t="str">
        <f>'Data Fig2'!D41</f>
        <v>:</v>
      </c>
      <c r="F88" s="76" t="str">
        <f>'Data Fig2'!E41</f>
        <v>:</v>
      </c>
      <c r="G88" s="76" t="str">
        <f>'Data Fig2'!F41</f>
        <v>:</v>
      </c>
      <c r="H88" s="76" t="str">
        <f>'Data Fig2'!G41</f>
        <v>:</v>
      </c>
      <c r="I88" s="76" t="str">
        <f>'Data Fig2'!H41</f>
        <v>:</v>
      </c>
      <c r="J88" s="76" t="str">
        <f>'Data Fig2'!I41</f>
        <v>:</v>
      </c>
      <c r="K88" s="76" t="str">
        <f>'Data Fig2'!J41</f>
        <v>:</v>
      </c>
      <c r="L88" s="76" t="str">
        <f>'Data Fig2'!K41</f>
        <v>:</v>
      </c>
      <c r="M88" s="76" t="str">
        <f>'Data Fig2'!L41</f>
        <v>:</v>
      </c>
      <c r="N88" s="76" t="str">
        <f>'Data Fig2'!M41</f>
        <v>:</v>
      </c>
      <c r="O88" s="76" t="str">
        <f>'Data Fig2'!N41</f>
        <v>:</v>
      </c>
      <c r="P88" s="76" t="str">
        <f>'Data Fig2'!O41</f>
        <v>:</v>
      </c>
      <c r="Q88" s="76" t="str">
        <f>'Data Fig2'!P41</f>
        <v>:</v>
      </c>
      <c r="R88" s="76" t="str">
        <f>'Data Fig2'!Q41</f>
        <v>:</v>
      </c>
      <c r="S88" s="76" t="str">
        <f>'Data Fig2'!R41</f>
        <v>:</v>
      </c>
      <c r="T88" s="76" t="str">
        <f>'Data Fig2'!S41</f>
        <v>:</v>
      </c>
      <c r="U88" s="76" t="str">
        <f>'Data Fig2'!T41</f>
        <v>:</v>
      </c>
      <c r="V88" s="76" t="str">
        <f>'Data Fig2'!U41</f>
        <v>:</v>
      </c>
      <c r="W88" s="76" t="str">
        <f>'Data Fig2'!V41</f>
        <v>:</v>
      </c>
      <c r="X88" s="76" t="str">
        <f>'Data Fig2'!W41</f>
        <v>:</v>
      </c>
      <c r="Y88" s="76" t="str">
        <f>'Data Fig2'!X41</f>
        <v>:</v>
      </c>
    </row>
    <row r="89" spans="3:25" ht="12">
      <c r="C89" s="61" t="s">
        <v>126</v>
      </c>
      <c r="D89" s="76" t="str">
        <f>'Data Fig2'!C42</f>
        <v>:</v>
      </c>
      <c r="E89" s="76" t="str">
        <f>'Data Fig2'!D42</f>
        <v>:</v>
      </c>
      <c r="F89" s="76" t="str">
        <f>'Data Fig2'!E42</f>
        <v>:</v>
      </c>
      <c r="G89" s="76" t="str">
        <f>'Data Fig2'!F42</f>
        <v>:</v>
      </c>
      <c r="H89" s="76" t="str">
        <f>'Data Fig2'!G42</f>
        <v>:</v>
      </c>
      <c r="I89" s="76" t="str">
        <f>'Data Fig2'!H42</f>
        <v>:</v>
      </c>
      <c r="J89" s="76" t="str">
        <f>'Data Fig2'!I42</f>
        <v>:</v>
      </c>
      <c r="K89" s="76" t="str">
        <f>'Data Fig2'!J42</f>
        <v>:</v>
      </c>
      <c r="L89" s="76" t="str">
        <f>'Data Fig2'!K42</f>
        <v>:</v>
      </c>
      <c r="M89" s="76" t="str">
        <f>'Data Fig2'!L42</f>
        <v>:</v>
      </c>
      <c r="N89" s="76" t="str">
        <f>'Data Fig2'!M42</f>
        <v>:</v>
      </c>
      <c r="O89" s="76" t="str">
        <f>'Data Fig2'!N42</f>
        <v>:</v>
      </c>
      <c r="P89" s="76" t="str">
        <f>'Data Fig2'!O42</f>
        <v>:</v>
      </c>
      <c r="Q89" s="76" t="str">
        <f>'Data Fig2'!P42</f>
        <v>:</v>
      </c>
      <c r="R89" s="76" t="str">
        <f>'Data Fig2'!Q42</f>
        <v>:</v>
      </c>
      <c r="S89" s="76" t="str">
        <f>'Data Fig2'!R42</f>
        <v>:</v>
      </c>
      <c r="T89" s="76" t="str">
        <f>'Data Fig2'!S42</f>
        <v>:</v>
      </c>
      <c r="U89" s="76" t="str">
        <f>'Data Fig2'!T42</f>
        <v>:</v>
      </c>
      <c r="V89" s="76" t="str">
        <f>'Data Fig2'!U42</f>
        <v>:</v>
      </c>
      <c r="W89" s="76" t="str">
        <f>'Data Fig2'!V42</f>
        <v>:</v>
      </c>
      <c r="X89" s="76" t="str">
        <f>'Data Fig2'!W42</f>
        <v>:</v>
      </c>
      <c r="Y89" s="76" t="str">
        <f>'Data Fig2'!X42</f>
        <v>:</v>
      </c>
    </row>
    <row r="90" spans="3:13" ht="12">
      <c r="C90" s="48"/>
      <c r="D90" s="48"/>
      <c r="E90" s="48"/>
      <c r="F90" s="48"/>
      <c r="G90" s="48"/>
      <c r="H90" s="48"/>
      <c r="I90" s="48"/>
      <c r="J90" s="48"/>
      <c r="K90" s="48"/>
      <c r="L90" s="48"/>
      <c r="M90" s="48"/>
    </row>
    <row r="91" spans="3:16" ht="12">
      <c r="C91" s="63"/>
      <c r="F91" s="48"/>
      <c r="G91" s="48"/>
      <c r="H91" s="48"/>
      <c r="I91" s="48"/>
      <c r="J91" s="48"/>
      <c r="K91" s="48"/>
      <c r="L91" s="48"/>
      <c r="M91" s="48"/>
      <c r="N91" s="48"/>
      <c r="O91" s="48"/>
      <c r="P91" s="48"/>
    </row>
    <row r="92" spans="3:16" ht="12">
      <c r="C92" s="77"/>
      <c r="E92" s="48"/>
      <c r="F92" s="48"/>
      <c r="G92" s="48"/>
      <c r="H92" s="48"/>
      <c r="I92" s="48"/>
      <c r="J92" s="48"/>
      <c r="K92" s="48"/>
      <c r="L92" s="48"/>
      <c r="M92" s="48"/>
      <c r="N92" s="48"/>
      <c r="O92" s="48"/>
      <c r="P92" s="48"/>
    </row>
    <row r="93" spans="3:16" ht="12">
      <c r="C93" s="48"/>
      <c r="D93" s="48"/>
      <c r="E93" s="48"/>
      <c r="F93" s="48"/>
      <c r="G93" s="48"/>
      <c r="H93" s="48"/>
      <c r="I93" s="48"/>
      <c r="J93" s="48"/>
      <c r="K93" s="48"/>
      <c r="L93" s="48"/>
      <c r="M93" s="48"/>
      <c r="N93" s="48"/>
      <c r="O93" s="48"/>
      <c r="P93" s="48"/>
    </row>
    <row r="94" spans="3:16" ht="12">
      <c r="C94" s="48"/>
      <c r="D94" s="48"/>
      <c r="E94" s="48"/>
      <c r="F94" s="48"/>
      <c r="G94" s="48"/>
      <c r="H94" s="48"/>
      <c r="I94" s="48"/>
      <c r="J94" s="48"/>
      <c r="K94" s="48"/>
      <c r="L94" s="48"/>
      <c r="M94" s="48"/>
      <c r="N94" s="48"/>
      <c r="O94" s="48"/>
      <c r="P94" s="48"/>
    </row>
    <row r="95" spans="3:16" ht="12">
      <c r="C95" s="48"/>
      <c r="D95" s="48"/>
      <c r="E95" s="48"/>
      <c r="F95" s="48"/>
      <c r="G95" s="48"/>
      <c r="H95" s="48"/>
      <c r="I95" s="48"/>
      <c r="J95" s="48"/>
      <c r="K95" s="48"/>
      <c r="L95" s="48"/>
      <c r="M95" s="48"/>
      <c r="N95" s="48"/>
      <c r="O95" s="48"/>
      <c r="P95" s="48"/>
    </row>
    <row r="96" spans="3:16" ht="12">
      <c r="C96" s="48"/>
      <c r="D96" s="48"/>
      <c r="E96" s="48"/>
      <c r="F96" s="48"/>
      <c r="G96" s="48"/>
      <c r="H96" s="48"/>
      <c r="I96" s="48"/>
      <c r="J96" s="48"/>
      <c r="K96" s="48"/>
      <c r="L96" s="48"/>
      <c r="M96" s="48"/>
      <c r="N96" s="48"/>
      <c r="O96" s="48"/>
      <c r="P96" s="48"/>
    </row>
    <row r="97" spans="3:16" ht="12">
      <c r="C97" s="48"/>
      <c r="D97" s="48"/>
      <c r="E97" s="48"/>
      <c r="F97" s="48"/>
      <c r="G97" s="48"/>
      <c r="H97" s="48"/>
      <c r="I97" s="48"/>
      <c r="J97" s="48"/>
      <c r="K97" s="48"/>
      <c r="L97" s="48"/>
      <c r="M97" s="48"/>
      <c r="N97" s="48"/>
      <c r="O97" s="48"/>
      <c r="P97" s="48"/>
    </row>
    <row r="98" spans="3:16" ht="12">
      <c r="C98" s="48"/>
      <c r="D98" s="48"/>
      <c r="E98" s="48"/>
      <c r="F98" s="48"/>
      <c r="G98" s="48"/>
      <c r="H98" s="48"/>
      <c r="I98" s="48"/>
      <c r="J98" s="48"/>
      <c r="K98" s="48"/>
      <c r="L98" s="48"/>
      <c r="M98" s="48"/>
      <c r="N98" s="48"/>
      <c r="O98" s="48"/>
      <c r="P98" s="48"/>
    </row>
    <row r="99" spans="3:16" ht="12">
      <c r="C99" s="48"/>
      <c r="D99" s="48"/>
      <c r="E99" s="48"/>
      <c r="F99" s="48"/>
      <c r="G99" s="48"/>
      <c r="H99" s="48"/>
      <c r="I99" s="48"/>
      <c r="J99" s="48"/>
      <c r="K99" s="48"/>
      <c r="L99" s="48"/>
      <c r="M99" s="48"/>
      <c r="N99" s="48"/>
      <c r="O99" s="48"/>
      <c r="P99" s="48"/>
    </row>
    <row r="100" spans="3:16" ht="12">
      <c r="C100" s="48"/>
      <c r="D100" s="48"/>
      <c r="E100" s="48"/>
      <c r="F100" s="48"/>
      <c r="G100" s="48"/>
      <c r="H100" s="48"/>
      <c r="I100" s="48"/>
      <c r="J100" s="48"/>
      <c r="K100" s="48"/>
      <c r="L100" s="48"/>
      <c r="M100" s="48"/>
      <c r="N100" s="48"/>
      <c r="O100" s="48"/>
      <c r="P100" s="48"/>
    </row>
    <row r="101" spans="3:16" ht="12">
      <c r="C101" s="48"/>
      <c r="D101" s="48"/>
      <c r="E101" s="48"/>
      <c r="F101" s="48"/>
      <c r="G101" s="48"/>
      <c r="H101" s="48"/>
      <c r="I101" s="48"/>
      <c r="J101" s="48"/>
      <c r="K101" s="48"/>
      <c r="L101" s="48"/>
      <c r="M101" s="48"/>
      <c r="N101" s="48"/>
      <c r="O101" s="48"/>
      <c r="P101" s="48"/>
    </row>
    <row r="102" spans="3:16" ht="12">
      <c r="C102" s="48"/>
      <c r="D102" s="48"/>
      <c r="E102" s="48"/>
      <c r="F102" s="48"/>
      <c r="G102" s="48"/>
      <c r="H102" s="48"/>
      <c r="I102" s="48"/>
      <c r="J102" s="48"/>
      <c r="K102" s="48"/>
      <c r="L102" s="48"/>
      <c r="M102" s="48"/>
      <c r="N102" s="48"/>
      <c r="O102" s="48"/>
      <c r="P102" s="48"/>
    </row>
    <row r="103" spans="3:16" ht="12">
      <c r="C103" s="48"/>
      <c r="D103" s="48"/>
      <c r="E103" s="48"/>
      <c r="F103" s="48"/>
      <c r="G103" s="48"/>
      <c r="H103" s="48"/>
      <c r="I103" s="48"/>
      <c r="J103" s="48"/>
      <c r="K103" s="48"/>
      <c r="L103" s="48"/>
      <c r="M103" s="48"/>
      <c r="N103" s="48"/>
      <c r="O103" s="48"/>
      <c r="P103" s="48"/>
    </row>
    <row r="104" spans="3:16" ht="12">
      <c r="C104" s="48"/>
      <c r="D104" s="48"/>
      <c r="E104" s="48"/>
      <c r="F104" s="48"/>
      <c r="G104" s="48"/>
      <c r="H104" s="48"/>
      <c r="I104" s="48"/>
      <c r="J104" s="48"/>
      <c r="K104" s="48"/>
      <c r="L104" s="48"/>
      <c r="M104" s="48"/>
      <c r="N104" s="48"/>
      <c r="O104" s="48"/>
      <c r="P104" s="48"/>
    </row>
    <row r="105" spans="3:16" ht="12">
      <c r="C105" s="48"/>
      <c r="D105" s="48"/>
      <c r="E105" s="48"/>
      <c r="F105" s="48"/>
      <c r="G105" s="48"/>
      <c r="H105" s="48"/>
      <c r="I105" s="48"/>
      <c r="J105" s="48"/>
      <c r="K105" s="48"/>
      <c r="L105" s="48"/>
      <c r="M105" s="48"/>
      <c r="N105" s="48"/>
      <c r="O105" s="48"/>
      <c r="P105" s="48"/>
    </row>
    <row r="106" spans="3:16" ht="12">
      <c r="C106" s="48"/>
      <c r="D106" s="48"/>
      <c r="E106" s="48"/>
      <c r="F106" s="48"/>
      <c r="G106" s="48"/>
      <c r="H106" s="48"/>
      <c r="I106" s="48"/>
      <c r="J106" s="48"/>
      <c r="K106" s="48"/>
      <c r="L106" s="48"/>
      <c r="M106" s="48"/>
      <c r="N106" s="48"/>
      <c r="O106" s="48"/>
      <c r="P106" s="48"/>
    </row>
    <row r="107" spans="3:16" ht="12">
      <c r="C107" s="48"/>
      <c r="D107" s="48"/>
      <c r="E107" s="48"/>
      <c r="F107" s="48"/>
      <c r="G107" s="48"/>
      <c r="H107" s="48"/>
      <c r="I107" s="48"/>
      <c r="J107" s="48"/>
      <c r="K107" s="48"/>
      <c r="L107" s="48"/>
      <c r="M107" s="48"/>
      <c r="N107" s="48"/>
      <c r="O107" s="48"/>
      <c r="P107" s="48"/>
    </row>
    <row r="108" spans="3:16" ht="12">
      <c r="C108" s="48"/>
      <c r="D108" s="48"/>
      <c r="E108" s="48"/>
      <c r="F108" s="48"/>
      <c r="G108" s="48"/>
      <c r="H108" s="48"/>
      <c r="I108" s="48"/>
      <c r="J108" s="48"/>
      <c r="K108" s="48"/>
      <c r="L108" s="48"/>
      <c r="M108" s="48"/>
      <c r="N108" s="48"/>
      <c r="O108" s="48"/>
      <c r="P108" s="48"/>
    </row>
    <row r="109" spans="3:16" ht="12">
      <c r="C109" s="48"/>
      <c r="D109" s="48"/>
      <c r="E109" s="48"/>
      <c r="F109" s="48"/>
      <c r="G109" s="48"/>
      <c r="H109" s="48"/>
      <c r="I109" s="48"/>
      <c r="J109" s="48"/>
      <c r="K109" s="48"/>
      <c r="L109" s="48"/>
      <c r="M109" s="48"/>
      <c r="N109" s="48"/>
      <c r="O109" s="48"/>
      <c r="P109" s="48"/>
    </row>
    <row r="110" spans="3:16" ht="12">
      <c r="C110" s="48"/>
      <c r="D110" s="48"/>
      <c r="E110" s="48"/>
      <c r="F110" s="48"/>
      <c r="G110" s="48"/>
      <c r="H110" s="48"/>
      <c r="I110" s="48"/>
      <c r="J110" s="48"/>
      <c r="K110" s="48"/>
      <c r="L110" s="48"/>
      <c r="M110" s="48"/>
      <c r="N110" s="48"/>
      <c r="O110" s="48"/>
      <c r="P110" s="48"/>
    </row>
    <row r="111" spans="3:16" ht="12">
      <c r="C111" s="48"/>
      <c r="D111" s="48"/>
      <c r="E111" s="48"/>
      <c r="F111" s="48"/>
      <c r="G111" s="48"/>
      <c r="H111" s="48"/>
      <c r="I111" s="48"/>
      <c r="J111" s="48"/>
      <c r="K111" s="48"/>
      <c r="L111" s="48"/>
      <c r="M111" s="48"/>
      <c r="N111" s="48"/>
      <c r="O111" s="48"/>
      <c r="P111" s="48"/>
    </row>
    <row r="112" spans="3:16" ht="12">
      <c r="C112" s="48"/>
      <c r="D112" s="48"/>
      <c r="E112" s="48"/>
      <c r="F112" s="48"/>
      <c r="G112" s="48"/>
      <c r="H112" s="48"/>
      <c r="I112" s="48"/>
      <c r="J112" s="48"/>
      <c r="K112" s="48"/>
      <c r="L112" s="48"/>
      <c r="M112" s="48"/>
      <c r="N112" s="48"/>
      <c r="O112" s="48"/>
      <c r="P112" s="48"/>
    </row>
    <row r="113" spans="3:16" ht="12">
      <c r="C113" s="48"/>
      <c r="D113" s="48"/>
      <c r="E113" s="48"/>
      <c r="F113" s="48"/>
      <c r="G113" s="48"/>
      <c r="H113" s="48"/>
      <c r="I113" s="48"/>
      <c r="J113" s="48"/>
      <c r="K113" s="48"/>
      <c r="L113" s="48"/>
      <c r="M113" s="48"/>
      <c r="N113" s="48"/>
      <c r="O113" s="48"/>
      <c r="P113" s="48"/>
    </row>
    <row r="114" spans="3:16" ht="12">
      <c r="C114" s="48"/>
      <c r="D114" s="48"/>
      <c r="E114" s="48"/>
      <c r="F114" s="48"/>
      <c r="G114" s="48"/>
      <c r="H114" s="48"/>
      <c r="I114" s="48"/>
      <c r="J114" s="48"/>
      <c r="K114" s="48"/>
      <c r="L114" s="48"/>
      <c r="M114" s="48"/>
      <c r="N114" s="48"/>
      <c r="O114" s="48"/>
      <c r="P114" s="48"/>
    </row>
    <row r="115" spans="3:16" ht="12">
      <c r="C115" s="48"/>
      <c r="D115" s="48"/>
      <c r="E115" s="48"/>
      <c r="F115" s="48"/>
      <c r="G115" s="48"/>
      <c r="H115" s="48"/>
      <c r="I115" s="48"/>
      <c r="J115" s="48"/>
      <c r="K115" s="48"/>
      <c r="L115" s="48"/>
      <c r="M115" s="48"/>
      <c r="N115" s="48"/>
      <c r="O115" s="48"/>
      <c r="P115" s="48"/>
    </row>
    <row r="116" spans="3:16" ht="12">
      <c r="C116" s="48"/>
      <c r="D116" s="48"/>
      <c r="E116" s="48"/>
      <c r="F116" s="48"/>
      <c r="G116" s="48"/>
      <c r="H116" s="48"/>
      <c r="I116" s="48"/>
      <c r="J116" s="48"/>
      <c r="K116" s="48"/>
      <c r="L116" s="48"/>
      <c r="M116" s="48"/>
      <c r="N116" s="48"/>
      <c r="O116" s="48"/>
      <c r="P116" s="48"/>
    </row>
    <row r="117" spans="3:16" ht="12">
      <c r="C117" s="48"/>
      <c r="D117" s="48"/>
      <c r="E117" s="48"/>
      <c r="F117" s="48"/>
      <c r="G117" s="48"/>
      <c r="H117" s="48"/>
      <c r="I117" s="48"/>
      <c r="J117" s="48"/>
      <c r="K117" s="48"/>
      <c r="L117" s="48"/>
      <c r="M117" s="48"/>
      <c r="N117" s="48"/>
      <c r="O117" s="48"/>
      <c r="P117" s="48"/>
    </row>
    <row r="118" spans="3:16" ht="12">
      <c r="C118" s="48"/>
      <c r="D118" s="48"/>
      <c r="E118" s="48"/>
      <c r="F118" s="48"/>
      <c r="G118" s="48"/>
      <c r="H118" s="48"/>
      <c r="I118" s="48"/>
      <c r="J118" s="48"/>
      <c r="K118" s="48"/>
      <c r="L118" s="48"/>
      <c r="M118" s="48"/>
      <c r="N118" s="48"/>
      <c r="O118" s="48"/>
      <c r="P118" s="48"/>
    </row>
    <row r="119" spans="3:16" ht="12">
      <c r="C119" s="48"/>
      <c r="D119" s="48"/>
      <c r="E119" s="48"/>
      <c r="F119" s="48"/>
      <c r="G119" s="48"/>
      <c r="H119" s="48"/>
      <c r="I119" s="48"/>
      <c r="J119" s="48"/>
      <c r="K119" s="48"/>
      <c r="L119" s="48"/>
      <c r="M119" s="48"/>
      <c r="N119" s="48"/>
      <c r="O119" s="48"/>
      <c r="P119" s="48"/>
    </row>
    <row r="120" spans="3:16" ht="12">
      <c r="C120" s="48"/>
      <c r="D120" s="48"/>
      <c r="E120" s="48"/>
      <c r="F120" s="48"/>
      <c r="G120" s="48"/>
      <c r="H120" s="48"/>
      <c r="I120" s="48"/>
      <c r="J120" s="48"/>
      <c r="K120" s="48"/>
      <c r="L120" s="48"/>
      <c r="M120" s="48"/>
      <c r="N120" s="48"/>
      <c r="O120" s="48"/>
      <c r="P120" s="48"/>
    </row>
    <row r="121" spans="3:16" ht="12">
      <c r="C121" s="48"/>
      <c r="D121" s="48"/>
      <c r="E121" s="48"/>
      <c r="F121" s="48"/>
      <c r="G121" s="48"/>
      <c r="H121" s="48"/>
      <c r="I121" s="48"/>
      <c r="J121" s="48"/>
      <c r="K121" s="48"/>
      <c r="L121" s="48"/>
      <c r="M121" s="48"/>
      <c r="N121" s="48"/>
      <c r="O121" s="48"/>
      <c r="P121" s="48"/>
    </row>
    <row r="122" spans="3:16" ht="12">
      <c r="C122" s="48"/>
      <c r="D122" s="48"/>
      <c r="E122" s="48"/>
      <c r="F122" s="48"/>
      <c r="G122" s="48"/>
      <c r="H122" s="48"/>
      <c r="I122" s="48"/>
      <c r="J122" s="48"/>
      <c r="K122" s="48"/>
      <c r="L122" s="48"/>
      <c r="M122" s="48"/>
      <c r="N122" s="48"/>
      <c r="O122" s="48"/>
      <c r="P122" s="48"/>
    </row>
    <row r="123" spans="3:16" ht="12">
      <c r="C123" s="48"/>
      <c r="D123" s="48"/>
      <c r="E123" s="48"/>
      <c r="F123" s="48"/>
      <c r="G123" s="48"/>
      <c r="H123" s="48"/>
      <c r="I123" s="48"/>
      <c r="J123" s="48"/>
      <c r="K123" s="48"/>
      <c r="L123" s="48"/>
      <c r="M123" s="48"/>
      <c r="N123" s="48"/>
      <c r="O123" s="48"/>
      <c r="P123" s="48"/>
    </row>
    <row r="124" spans="3:16" ht="12">
      <c r="C124" s="48"/>
      <c r="D124" s="48"/>
      <c r="E124" s="48"/>
      <c r="F124" s="48"/>
      <c r="G124" s="48"/>
      <c r="H124" s="48"/>
      <c r="I124" s="48"/>
      <c r="J124" s="48"/>
      <c r="K124" s="48"/>
      <c r="L124" s="48"/>
      <c r="M124" s="48"/>
      <c r="N124" s="48"/>
      <c r="O124" s="48"/>
      <c r="P124" s="48"/>
    </row>
    <row r="125" spans="3:16" ht="12">
      <c r="C125" s="48"/>
      <c r="D125" s="48"/>
      <c r="E125" s="48"/>
      <c r="F125" s="48"/>
      <c r="G125" s="48"/>
      <c r="H125" s="48"/>
      <c r="I125" s="48"/>
      <c r="J125" s="48"/>
      <c r="K125" s="48"/>
      <c r="L125" s="48"/>
      <c r="M125" s="48"/>
      <c r="N125" s="48"/>
      <c r="O125" s="48"/>
      <c r="P125" s="48"/>
    </row>
    <row r="126" spans="3:16" ht="12">
      <c r="C126" s="48"/>
      <c r="D126" s="48"/>
      <c r="E126" s="48"/>
      <c r="F126" s="48"/>
      <c r="G126" s="48"/>
      <c r="H126" s="48"/>
      <c r="I126" s="48"/>
      <c r="J126" s="48"/>
      <c r="K126" s="48"/>
      <c r="L126" s="48"/>
      <c r="M126" s="48"/>
      <c r="N126" s="48"/>
      <c r="O126" s="48"/>
      <c r="P126" s="48"/>
    </row>
    <row r="127" spans="3:16" ht="12">
      <c r="C127" s="48"/>
      <c r="D127" s="48"/>
      <c r="E127" s="48"/>
      <c r="F127" s="48"/>
      <c r="G127" s="48"/>
      <c r="H127" s="48"/>
      <c r="I127" s="48"/>
      <c r="J127" s="48"/>
      <c r="K127" s="48"/>
      <c r="L127" s="48"/>
      <c r="M127" s="48"/>
      <c r="N127" s="48"/>
      <c r="O127" s="48"/>
      <c r="P127" s="48"/>
    </row>
    <row r="128" spans="3:16" ht="12">
      <c r="C128" s="48"/>
      <c r="D128" s="48"/>
      <c r="E128" s="48"/>
      <c r="F128" s="48"/>
      <c r="G128" s="48"/>
      <c r="H128" s="48"/>
      <c r="I128" s="48"/>
      <c r="J128" s="48"/>
      <c r="K128" s="48"/>
      <c r="L128" s="48"/>
      <c r="M128" s="48"/>
      <c r="N128" s="48"/>
      <c r="O128" s="48"/>
      <c r="P128" s="48"/>
    </row>
    <row r="129" spans="3:16" ht="12">
      <c r="C129" s="48"/>
      <c r="D129" s="48"/>
      <c r="E129" s="48"/>
      <c r="F129" s="48"/>
      <c r="G129" s="48"/>
      <c r="H129" s="48"/>
      <c r="I129" s="48"/>
      <c r="J129" s="48"/>
      <c r="K129" s="48"/>
      <c r="L129" s="48"/>
      <c r="M129" s="48"/>
      <c r="N129" s="48"/>
      <c r="O129" s="48"/>
      <c r="P129" s="48"/>
    </row>
    <row r="130" spans="3:16" ht="12">
      <c r="C130" s="48"/>
      <c r="D130" s="48"/>
      <c r="E130" s="48"/>
      <c r="F130" s="48"/>
      <c r="G130" s="48"/>
      <c r="H130" s="48"/>
      <c r="I130" s="48"/>
      <c r="J130" s="48"/>
      <c r="K130" s="48"/>
      <c r="L130" s="48"/>
      <c r="M130" s="48"/>
      <c r="N130" s="48"/>
      <c r="O130" s="48"/>
      <c r="P130" s="48"/>
    </row>
    <row r="131" spans="3:16" ht="12">
      <c r="C131" s="48"/>
      <c r="D131" s="48"/>
      <c r="E131" s="48"/>
      <c r="F131" s="48"/>
      <c r="G131" s="48"/>
      <c r="H131" s="48"/>
      <c r="I131" s="48"/>
      <c r="J131" s="48"/>
      <c r="K131" s="48"/>
      <c r="L131" s="48"/>
      <c r="M131" s="48"/>
      <c r="N131" s="48"/>
      <c r="O131" s="48"/>
      <c r="P131" s="48"/>
    </row>
    <row r="132" spans="3:16" ht="12">
      <c r="C132" s="48"/>
      <c r="D132" s="48"/>
      <c r="E132" s="48"/>
      <c r="F132" s="48"/>
      <c r="G132" s="48"/>
      <c r="H132" s="48"/>
      <c r="I132" s="48"/>
      <c r="J132" s="48"/>
      <c r="K132" s="48"/>
      <c r="L132" s="48"/>
      <c r="M132" s="48"/>
      <c r="N132" s="48"/>
      <c r="O132" s="48"/>
      <c r="P132" s="48"/>
    </row>
    <row r="133" spans="3:16" ht="12">
      <c r="C133" s="48"/>
      <c r="D133" s="48"/>
      <c r="E133" s="48"/>
      <c r="F133" s="48"/>
      <c r="G133" s="48"/>
      <c r="H133" s="48"/>
      <c r="I133" s="48"/>
      <c r="J133" s="48"/>
      <c r="K133" s="48"/>
      <c r="L133" s="48"/>
      <c r="M133" s="48"/>
      <c r="N133" s="48"/>
      <c r="O133" s="48"/>
      <c r="P133" s="48"/>
    </row>
    <row r="134" spans="3:16" ht="12">
      <c r="C134" s="48"/>
      <c r="D134" s="48"/>
      <c r="E134" s="48"/>
      <c r="F134" s="48"/>
      <c r="G134" s="48"/>
      <c r="H134" s="48"/>
      <c r="I134" s="48"/>
      <c r="J134" s="48"/>
      <c r="K134" s="48"/>
      <c r="L134" s="48"/>
      <c r="M134" s="48"/>
      <c r="N134" s="48"/>
      <c r="O134" s="48"/>
      <c r="P134" s="48"/>
    </row>
    <row r="135" spans="3:16" ht="12">
      <c r="C135" s="48"/>
      <c r="D135" s="48"/>
      <c r="E135" s="48"/>
      <c r="F135" s="48"/>
      <c r="G135" s="48"/>
      <c r="H135" s="48"/>
      <c r="I135" s="48"/>
      <c r="J135" s="48"/>
      <c r="K135" s="48"/>
      <c r="L135" s="48"/>
      <c r="M135" s="48"/>
      <c r="N135" s="48"/>
      <c r="O135" s="48"/>
      <c r="P135" s="48"/>
    </row>
    <row r="136" spans="3:16" ht="12">
      <c r="C136" s="48"/>
      <c r="D136" s="48"/>
      <c r="E136" s="48"/>
      <c r="F136" s="48"/>
      <c r="G136" s="48"/>
      <c r="H136" s="48"/>
      <c r="I136" s="48"/>
      <c r="J136" s="48"/>
      <c r="K136" s="48"/>
      <c r="L136" s="48"/>
      <c r="M136" s="48"/>
      <c r="N136" s="48"/>
      <c r="O136" s="48"/>
      <c r="P136" s="48"/>
    </row>
    <row r="137" spans="3:16" ht="12">
      <c r="C137" s="48"/>
      <c r="D137" s="48"/>
      <c r="E137" s="48"/>
      <c r="F137" s="48"/>
      <c r="G137" s="48"/>
      <c r="H137" s="48"/>
      <c r="I137" s="48"/>
      <c r="J137" s="48"/>
      <c r="K137" s="48"/>
      <c r="L137" s="48"/>
      <c r="M137" s="48"/>
      <c r="N137" s="48"/>
      <c r="O137" s="48"/>
      <c r="P137" s="48"/>
    </row>
    <row r="138" spans="3:16" ht="12">
      <c r="C138" s="48"/>
      <c r="D138" s="48"/>
      <c r="E138" s="48"/>
      <c r="F138" s="48"/>
      <c r="G138" s="48"/>
      <c r="H138" s="48"/>
      <c r="I138" s="48"/>
      <c r="J138" s="48"/>
      <c r="K138" s="48"/>
      <c r="L138" s="48"/>
      <c r="M138" s="48"/>
      <c r="N138" s="48"/>
      <c r="O138" s="48"/>
      <c r="P138" s="48"/>
    </row>
    <row r="139" spans="3:16" ht="12">
      <c r="C139" s="48"/>
      <c r="D139" s="48"/>
      <c r="E139" s="48"/>
      <c r="F139" s="48"/>
      <c r="G139" s="48"/>
      <c r="H139" s="48"/>
      <c r="I139" s="48"/>
      <c r="J139" s="48"/>
      <c r="K139" s="48"/>
      <c r="L139" s="48"/>
      <c r="M139" s="48"/>
      <c r="N139" s="48"/>
      <c r="O139" s="48"/>
      <c r="P139" s="48"/>
    </row>
    <row r="140" spans="1:16" ht="12">
      <c r="A140" s="77"/>
      <c r="C140" s="48"/>
      <c r="D140" s="48"/>
      <c r="E140" s="48"/>
      <c r="F140" s="48"/>
      <c r="G140" s="48"/>
      <c r="H140" s="48"/>
      <c r="I140" s="48"/>
      <c r="J140" s="48"/>
      <c r="K140" s="48"/>
      <c r="L140" s="48"/>
      <c r="M140" s="48"/>
      <c r="N140" s="48"/>
      <c r="O140" s="48"/>
      <c r="P140" s="48"/>
    </row>
    <row r="141" spans="3:16" ht="12">
      <c r="C141" s="48"/>
      <c r="D141" s="48"/>
      <c r="E141" s="48"/>
      <c r="F141" s="48"/>
      <c r="G141" s="48"/>
      <c r="H141" s="48"/>
      <c r="I141" s="48"/>
      <c r="J141" s="48"/>
      <c r="K141" s="48"/>
      <c r="L141" s="48"/>
      <c r="M141" s="48"/>
      <c r="N141" s="48"/>
      <c r="O141" s="48"/>
      <c r="P141" s="48"/>
    </row>
    <row r="142" spans="3:16" ht="12">
      <c r="C142" s="48"/>
      <c r="D142" s="48"/>
      <c r="E142" s="48"/>
      <c r="F142" s="48"/>
      <c r="G142" s="48"/>
      <c r="H142" s="48"/>
      <c r="I142" s="48"/>
      <c r="J142" s="48"/>
      <c r="K142" s="48"/>
      <c r="L142" s="48"/>
      <c r="M142" s="48"/>
      <c r="N142" s="48"/>
      <c r="O142" s="48"/>
      <c r="P142" s="48"/>
    </row>
    <row r="143" spans="3:16" ht="12">
      <c r="C143" s="48"/>
      <c r="D143" s="48"/>
      <c r="E143" s="48"/>
      <c r="F143" s="48"/>
      <c r="G143" s="48"/>
      <c r="H143" s="48"/>
      <c r="I143" s="48"/>
      <c r="J143" s="48"/>
      <c r="K143" s="48"/>
      <c r="L143" s="48"/>
      <c r="M143" s="48"/>
      <c r="N143" s="48"/>
      <c r="O143" s="48"/>
      <c r="P143" s="48"/>
    </row>
    <row r="144" spans="3:16" ht="12">
      <c r="C144" s="48"/>
      <c r="D144" s="48"/>
      <c r="E144" s="48"/>
      <c r="F144" s="48"/>
      <c r="G144" s="48"/>
      <c r="H144" s="48"/>
      <c r="I144" s="48"/>
      <c r="J144" s="48"/>
      <c r="K144" s="48"/>
      <c r="L144" s="48"/>
      <c r="M144" s="48"/>
      <c r="N144" s="48"/>
      <c r="O144" s="48"/>
      <c r="P144" s="48"/>
    </row>
    <row r="145" spans="3:16" ht="12">
      <c r="C145" s="48"/>
      <c r="D145" s="48"/>
      <c r="E145" s="48"/>
      <c r="F145" s="48"/>
      <c r="G145" s="48"/>
      <c r="H145" s="48"/>
      <c r="I145" s="48"/>
      <c r="J145" s="48"/>
      <c r="K145" s="48"/>
      <c r="L145" s="48"/>
      <c r="M145" s="48"/>
      <c r="N145" s="48"/>
      <c r="O145" s="48"/>
      <c r="P145" s="48"/>
    </row>
    <row r="146" spans="3:16" ht="12">
      <c r="C146" s="48"/>
      <c r="D146" s="48"/>
      <c r="E146" s="48"/>
      <c r="F146" s="48"/>
      <c r="G146" s="48"/>
      <c r="H146" s="48"/>
      <c r="I146" s="48"/>
      <c r="J146" s="48"/>
      <c r="K146" s="48"/>
      <c r="L146" s="48"/>
      <c r="M146" s="48"/>
      <c r="N146" s="48"/>
      <c r="O146" s="48"/>
      <c r="P146" s="48"/>
    </row>
    <row r="147" spans="3:16" ht="12">
      <c r="C147" s="48"/>
      <c r="D147" s="48"/>
      <c r="E147" s="48"/>
      <c r="F147" s="48"/>
      <c r="G147" s="48"/>
      <c r="H147" s="48"/>
      <c r="I147" s="48"/>
      <c r="J147" s="48"/>
      <c r="K147" s="48"/>
      <c r="L147" s="48"/>
      <c r="M147" s="48"/>
      <c r="N147" s="48"/>
      <c r="O147" s="48"/>
      <c r="P147" s="48"/>
    </row>
    <row r="148" spans="3:16" ht="12">
      <c r="C148" s="48"/>
      <c r="D148" s="48"/>
      <c r="E148" s="48"/>
      <c r="F148" s="48"/>
      <c r="G148" s="48"/>
      <c r="H148" s="48"/>
      <c r="I148" s="48"/>
      <c r="J148" s="48"/>
      <c r="K148" s="48"/>
      <c r="L148" s="48"/>
      <c r="M148" s="48"/>
      <c r="N148" s="48"/>
      <c r="O148" s="48"/>
      <c r="P148" s="48"/>
    </row>
    <row r="149" spans="3:16" ht="12">
      <c r="C149" s="48"/>
      <c r="D149" s="48"/>
      <c r="E149" s="48"/>
      <c r="F149" s="48"/>
      <c r="G149" s="48"/>
      <c r="H149" s="48"/>
      <c r="I149" s="48"/>
      <c r="J149" s="48"/>
      <c r="K149" s="48"/>
      <c r="L149" s="48"/>
      <c r="M149" s="48"/>
      <c r="N149" s="48"/>
      <c r="O149" s="48"/>
      <c r="P149" s="48"/>
    </row>
    <row r="150" spans="3:16" ht="12">
      <c r="C150" s="48"/>
      <c r="D150" s="48"/>
      <c r="E150" s="48"/>
      <c r="F150" s="48"/>
      <c r="G150" s="48"/>
      <c r="H150" s="48"/>
      <c r="I150" s="48"/>
      <c r="J150" s="48"/>
      <c r="K150" s="48"/>
      <c r="L150" s="48"/>
      <c r="M150" s="48"/>
      <c r="N150" s="48"/>
      <c r="O150" s="48"/>
      <c r="P150" s="48"/>
    </row>
    <row r="151" spans="3:16" ht="12">
      <c r="C151" s="48"/>
      <c r="D151" s="48"/>
      <c r="E151" s="48"/>
      <c r="F151" s="48"/>
      <c r="G151" s="48"/>
      <c r="H151" s="48"/>
      <c r="I151" s="48"/>
      <c r="J151" s="48"/>
      <c r="K151" s="48"/>
      <c r="L151" s="48"/>
      <c r="M151" s="48"/>
      <c r="N151" s="48"/>
      <c r="O151" s="48"/>
      <c r="P151" s="48"/>
    </row>
    <row r="152" spans="3:16" ht="12">
      <c r="C152" s="48"/>
      <c r="D152" s="48"/>
      <c r="E152" s="48"/>
      <c r="F152" s="48"/>
      <c r="G152" s="48"/>
      <c r="H152" s="48"/>
      <c r="I152" s="48"/>
      <c r="J152" s="48"/>
      <c r="K152" s="48"/>
      <c r="L152" s="48"/>
      <c r="M152" s="48"/>
      <c r="N152" s="48"/>
      <c r="O152" s="48"/>
      <c r="P152" s="48"/>
    </row>
    <row r="153" spans="3:16" ht="12">
      <c r="C153" s="48"/>
      <c r="D153" s="48"/>
      <c r="E153" s="48"/>
      <c r="F153" s="48"/>
      <c r="G153" s="48"/>
      <c r="H153" s="48"/>
      <c r="I153" s="48"/>
      <c r="J153" s="48"/>
      <c r="K153" s="48"/>
      <c r="L153" s="48"/>
      <c r="M153" s="48"/>
      <c r="N153" s="48"/>
      <c r="O153" s="48"/>
      <c r="P153" s="48"/>
    </row>
    <row r="154" spans="3:16" ht="12">
      <c r="C154" s="48"/>
      <c r="D154" s="48"/>
      <c r="E154" s="48"/>
      <c r="F154" s="48"/>
      <c r="G154" s="48"/>
      <c r="H154" s="48"/>
      <c r="I154" s="48"/>
      <c r="J154" s="48"/>
      <c r="K154" s="48"/>
      <c r="L154" s="48"/>
      <c r="M154" s="48"/>
      <c r="N154" s="48"/>
      <c r="O154" s="48"/>
      <c r="P154" s="48"/>
    </row>
    <row r="155" spans="3:16" ht="12">
      <c r="C155" s="48"/>
      <c r="D155" s="48"/>
      <c r="E155" s="48"/>
      <c r="F155" s="48"/>
      <c r="G155" s="48"/>
      <c r="H155" s="48"/>
      <c r="I155" s="48"/>
      <c r="J155" s="48"/>
      <c r="K155" s="48"/>
      <c r="L155" s="48"/>
      <c r="M155" s="48"/>
      <c r="N155" s="48"/>
      <c r="O155" s="48"/>
      <c r="P155" s="48"/>
    </row>
    <row r="156" spans="3:16" ht="12">
      <c r="C156" s="48"/>
      <c r="D156" s="48"/>
      <c r="E156" s="48"/>
      <c r="F156" s="48"/>
      <c r="G156" s="48"/>
      <c r="H156" s="48"/>
      <c r="I156" s="48"/>
      <c r="J156" s="48"/>
      <c r="K156" s="48"/>
      <c r="L156" s="48"/>
      <c r="M156" s="48"/>
      <c r="N156" s="48"/>
      <c r="O156" s="48"/>
      <c r="P156" s="48"/>
    </row>
    <row r="157" spans="3:16" ht="12">
      <c r="C157" s="48"/>
      <c r="D157" s="48"/>
      <c r="E157" s="48"/>
      <c r="F157" s="48"/>
      <c r="G157" s="48"/>
      <c r="H157" s="48"/>
      <c r="I157" s="48"/>
      <c r="J157" s="48"/>
      <c r="K157" s="48"/>
      <c r="L157" s="48"/>
      <c r="M157" s="48"/>
      <c r="N157" s="48"/>
      <c r="O157" s="48"/>
      <c r="P157" s="48"/>
    </row>
    <row r="158" spans="3:16" ht="12">
      <c r="C158" s="48"/>
      <c r="D158" s="48"/>
      <c r="E158" s="48"/>
      <c r="F158" s="48"/>
      <c r="G158" s="48"/>
      <c r="H158" s="48"/>
      <c r="I158" s="48"/>
      <c r="J158" s="48"/>
      <c r="K158" s="48"/>
      <c r="L158" s="48"/>
      <c r="M158" s="48"/>
      <c r="N158" s="48"/>
      <c r="O158" s="48"/>
      <c r="P158" s="48"/>
    </row>
    <row r="159" spans="3:16" ht="12">
      <c r="C159" s="48"/>
      <c r="D159" s="48"/>
      <c r="E159" s="48"/>
      <c r="F159" s="48"/>
      <c r="G159" s="48"/>
      <c r="H159" s="48"/>
      <c r="I159" s="48"/>
      <c r="J159" s="48"/>
      <c r="K159" s="48"/>
      <c r="L159" s="48"/>
      <c r="M159" s="48"/>
      <c r="N159" s="48"/>
      <c r="O159" s="48"/>
      <c r="P159" s="48"/>
    </row>
    <row r="160" spans="3:16" ht="12">
      <c r="C160" s="48"/>
      <c r="D160" s="48"/>
      <c r="E160" s="48"/>
      <c r="F160" s="48"/>
      <c r="G160" s="48"/>
      <c r="H160" s="48"/>
      <c r="I160" s="48"/>
      <c r="J160" s="48"/>
      <c r="K160" s="48"/>
      <c r="L160" s="48"/>
      <c r="M160" s="48"/>
      <c r="N160" s="48"/>
      <c r="O160" s="48"/>
      <c r="P160" s="48"/>
    </row>
    <row r="161" spans="3:16" ht="12">
      <c r="C161" s="48"/>
      <c r="D161" s="48"/>
      <c r="E161" s="48"/>
      <c r="F161" s="48"/>
      <c r="G161" s="48"/>
      <c r="H161" s="48"/>
      <c r="I161" s="48"/>
      <c r="J161" s="48"/>
      <c r="K161" s="48"/>
      <c r="L161" s="48"/>
      <c r="M161" s="48"/>
      <c r="N161" s="48"/>
      <c r="O161" s="48"/>
      <c r="P161" s="48"/>
    </row>
    <row r="162" spans="3:16" ht="12">
      <c r="C162" s="48"/>
      <c r="D162" s="48"/>
      <c r="E162" s="48"/>
      <c r="F162" s="48"/>
      <c r="G162" s="48"/>
      <c r="H162" s="48"/>
      <c r="I162" s="48"/>
      <c r="J162" s="48"/>
      <c r="K162" s="48"/>
      <c r="L162" s="48"/>
      <c r="M162" s="48"/>
      <c r="N162" s="48"/>
      <c r="O162" s="48"/>
      <c r="P162" s="48"/>
    </row>
    <row r="163" spans="3:16" ht="12">
      <c r="C163" s="48"/>
      <c r="D163" s="48"/>
      <c r="E163" s="48"/>
      <c r="F163" s="48"/>
      <c r="G163" s="48"/>
      <c r="H163" s="48"/>
      <c r="I163" s="48"/>
      <c r="J163" s="48"/>
      <c r="K163" s="48"/>
      <c r="L163" s="48"/>
      <c r="M163" s="48"/>
      <c r="N163" s="48"/>
      <c r="O163" s="48"/>
      <c r="P163" s="48"/>
    </row>
    <row r="164" spans="3:16" ht="12">
      <c r="C164" s="48"/>
      <c r="D164" s="48"/>
      <c r="E164" s="48"/>
      <c r="F164" s="48"/>
      <c r="G164" s="48"/>
      <c r="H164" s="48"/>
      <c r="I164" s="48"/>
      <c r="J164" s="48"/>
      <c r="K164" s="48"/>
      <c r="L164" s="48"/>
      <c r="M164" s="48"/>
      <c r="N164" s="48"/>
      <c r="O164" s="48"/>
      <c r="P164" s="48"/>
    </row>
    <row r="165" spans="3:16" ht="12">
      <c r="C165" s="48"/>
      <c r="D165" s="48"/>
      <c r="E165" s="48"/>
      <c r="F165" s="48"/>
      <c r="G165" s="48"/>
      <c r="H165" s="48"/>
      <c r="I165" s="48"/>
      <c r="J165" s="48"/>
      <c r="K165" s="48"/>
      <c r="L165" s="48"/>
      <c r="M165" s="48"/>
      <c r="N165" s="48"/>
      <c r="O165" s="48"/>
      <c r="P165" s="48"/>
    </row>
    <row r="166" spans="3:16" ht="12">
      <c r="C166" s="48"/>
      <c r="D166" s="48"/>
      <c r="E166" s="48"/>
      <c r="F166" s="48"/>
      <c r="G166" s="48"/>
      <c r="H166" s="48"/>
      <c r="I166" s="48"/>
      <c r="J166" s="48"/>
      <c r="K166" s="48"/>
      <c r="L166" s="48"/>
      <c r="M166" s="48"/>
      <c r="N166" s="48"/>
      <c r="O166" s="48"/>
      <c r="P166" s="48"/>
    </row>
    <row r="167" spans="3:16" ht="12">
      <c r="C167" s="48"/>
      <c r="D167" s="48"/>
      <c r="E167" s="48"/>
      <c r="F167" s="48"/>
      <c r="G167" s="48"/>
      <c r="H167" s="48"/>
      <c r="I167" s="48"/>
      <c r="J167" s="48"/>
      <c r="K167" s="48"/>
      <c r="L167" s="48"/>
      <c r="M167" s="48"/>
      <c r="N167" s="48"/>
      <c r="O167" s="48"/>
      <c r="P167" s="48"/>
    </row>
    <row r="168" spans="3:16" ht="12">
      <c r="C168" s="48"/>
      <c r="D168" s="48"/>
      <c r="E168" s="48"/>
      <c r="F168" s="48"/>
      <c r="G168" s="48"/>
      <c r="H168" s="48"/>
      <c r="I168" s="48"/>
      <c r="J168" s="48"/>
      <c r="K168" s="48"/>
      <c r="L168" s="48"/>
      <c r="M168" s="48"/>
      <c r="N168" s="48"/>
      <c r="O168" s="48"/>
      <c r="P168" s="48"/>
    </row>
    <row r="169" spans="3:16" ht="12">
      <c r="C169" s="48"/>
      <c r="D169" s="48"/>
      <c r="E169" s="48"/>
      <c r="F169" s="48"/>
      <c r="G169" s="48"/>
      <c r="H169" s="48"/>
      <c r="I169" s="48"/>
      <c r="J169" s="48"/>
      <c r="K169" s="48"/>
      <c r="L169" s="48"/>
      <c r="M169" s="48"/>
      <c r="N169" s="48"/>
      <c r="O169" s="48"/>
      <c r="P169" s="48"/>
    </row>
    <row r="170" spans="3:16" ht="12">
      <c r="C170" s="48"/>
      <c r="D170" s="48"/>
      <c r="E170" s="48"/>
      <c r="F170" s="48"/>
      <c r="G170" s="48"/>
      <c r="H170" s="48"/>
      <c r="I170" s="48"/>
      <c r="J170" s="48"/>
      <c r="K170" s="48"/>
      <c r="L170" s="48"/>
      <c r="M170" s="48"/>
      <c r="N170" s="48"/>
      <c r="O170" s="48"/>
      <c r="P170" s="48"/>
    </row>
    <row r="171" spans="3:16" ht="12">
      <c r="C171" s="48"/>
      <c r="D171" s="48"/>
      <c r="E171" s="48"/>
      <c r="F171" s="48"/>
      <c r="G171" s="48"/>
      <c r="H171" s="48"/>
      <c r="I171" s="48"/>
      <c r="J171" s="48"/>
      <c r="K171" s="48"/>
      <c r="L171" s="48"/>
      <c r="M171" s="48"/>
      <c r="N171" s="48"/>
      <c r="O171" s="48"/>
      <c r="P171" s="48"/>
    </row>
    <row r="172" spans="3:16" ht="12">
      <c r="C172" s="48"/>
      <c r="D172" s="48"/>
      <c r="E172" s="48"/>
      <c r="F172" s="48"/>
      <c r="G172" s="48"/>
      <c r="H172" s="48"/>
      <c r="I172" s="48"/>
      <c r="J172" s="48"/>
      <c r="K172" s="48"/>
      <c r="L172" s="48"/>
      <c r="M172" s="48"/>
      <c r="N172" s="48"/>
      <c r="O172" s="48"/>
      <c r="P172" s="48"/>
    </row>
    <row r="173" spans="3:16" ht="12">
      <c r="C173" s="48"/>
      <c r="D173" s="48"/>
      <c r="E173" s="48"/>
      <c r="F173" s="48"/>
      <c r="G173" s="48"/>
      <c r="H173" s="48"/>
      <c r="I173" s="48"/>
      <c r="J173" s="48"/>
      <c r="K173" s="48"/>
      <c r="L173" s="48"/>
      <c r="M173" s="48"/>
      <c r="N173" s="48"/>
      <c r="O173" s="48"/>
      <c r="P173" s="48"/>
    </row>
    <row r="174" spans="3:16" ht="12">
      <c r="C174" s="48"/>
      <c r="D174" s="48"/>
      <c r="E174" s="48"/>
      <c r="F174" s="48"/>
      <c r="G174" s="48"/>
      <c r="H174" s="48"/>
      <c r="I174" s="48"/>
      <c r="J174" s="48"/>
      <c r="K174" s="48"/>
      <c r="L174" s="48"/>
      <c r="M174" s="48"/>
      <c r="N174" s="48"/>
      <c r="O174" s="48"/>
      <c r="P174" s="48"/>
    </row>
    <row r="175" spans="3:16" ht="12">
      <c r="C175" s="48"/>
      <c r="D175" s="48"/>
      <c r="E175" s="48"/>
      <c r="F175" s="48"/>
      <c r="G175" s="48"/>
      <c r="H175" s="48"/>
      <c r="I175" s="48"/>
      <c r="J175" s="48"/>
      <c r="K175" s="48"/>
      <c r="L175" s="48"/>
      <c r="M175" s="48"/>
      <c r="N175" s="48"/>
      <c r="O175" s="48"/>
      <c r="P175" s="48"/>
    </row>
    <row r="176" spans="3:16" ht="12">
      <c r="C176" s="48"/>
      <c r="D176" s="48"/>
      <c r="E176" s="48"/>
      <c r="F176" s="48"/>
      <c r="G176" s="48"/>
      <c r="H176" s="48"/>
      <c r="I176" s="48"/>
      <c r="J176" s="48"/>
      <c r="K176" s="48"/>
      <c r="L176" s="48"/>
      <c r="M176" s="48"/>
      <c r="N176" s="48"/>
      <c r="O176" s="48"/>
      <c r="P176" s="48"/>
    </row>
    <row r="177" spans="3:16" ht="12">
      <c r="C177" s="48"/>
      <c r="D177" s="48"/>
      <c r="E177" s="48"/>
      <c r="F177" s="48"/>
      <c r="G177" s="48"/>
      <c r="H177" s="48"/>
      <c r="I177" s="48"/>
      <c r="J177" s="48"/>
      <c r="K177" s="48"/>
      <c r="L177" s="48"/>
      <c r="M177" s="48"/>
      <c r="N177" s="48"/>
      <c r="O177" s="48"/>
      <c r="P177" s="48"/>
    </row>
    <row r="178" spans="3:16" ht="12">
      <c r="C178" s="48"/>
      <c r="D178" s="48"/>
      <c r="E178" s="48"/>
      <c r="F178" s="48"/>
      <c r="G178" s="48"/>
      <c r="H178" s="48"/>
      <c r="I178" s="48"/>
      <c r="J178" s="48"/>
      <c r="K178" s="48"/>
      <c r="L178" s="48"/>
      <c r="M178" s="48"/>
      <c r="N178" s="48"/>
      <c r="O178" s="48"/>
      <c r="P178" s="48"/>
    </row>
    <row r="179" spans="3:16" ht="12">
      <c r="C179" s="48"/>
      <c r="D179" s="48"/>
      <c r="E179" s="48"/>
      <c r="F179" s="48"/>
      <c r="G179" s="48"/>
      <c r="H179" s="48"/>
      <c r="I179" s="48"/>
      <c r="J179" s="48"/>
      <c r="K179" s="48"/>
      <c r="L179" s="48"/>
      <c r="M179" s="48"/>
      <c r="N179" s="48"/>
      <c r="O179" s="48"/>
      <c r="P179" s="48"/>
    </row>
    <row r="180" spans="3:16" ht="12">
      <c r="C180" s="48"/>
      <c r="D180" s="48"/>
      <c r="E180" s="48"/>
      <c r="F180" s="48"/>
      <c r="G180" s="48"/>
      <c r="H180" s="48"/>
      <c r="I180" s="48"/>
      <c r="J180" s="48"/>
      <c r="K180" s="48"/>
      <c r="L180" s="48"/>
      <c r="M180" s="48"/>
      <c r="N180" s="48"/>
      <c r="O180" s="48"/>
      <c r="P180" s="48"/>
    </row>
    <row r="181" spans="3:16" ht="12">
      <c r="C181" s="48"/>
      <c r="D181" s="48"/>
      <c r="E181" s="48"/>
      <c r="F181" s="48"/>
      <c r="G181" s="48"/>
      <c r="H181" s="48"/>
      <c r="I181" s="48"/>
      <c r="J181" s="48"/>
      <c r="K181" s="48"/>
      <c r="L181" s="48"/>
      <c r="M181" s="48"/>
      <c r="N181" s="48"/>
      <c r="O181" s="48"/>
      <c r="P181" s="48"/>
    </row>
    <row r="182" spans="3:16" ht="12">
      <c r="C182" s="48"/>
      <c r="D182" s="48"/>
      <c r="E182" s="48"/>
      <c r="F182" s="48"/>
      <c r="G182" s="48"/>
      <c r="H182" s="48"/>
      <c r="I182" s="48"/>
      <c r="J182" s="48"/>
      <c r="K182" s="48"/>
      <c r="L182" s="48"/>
      <c r="M182" s="48"/>
      <c r="N182" s="48"/>
      <c r="O182" s="48"/>
      <c r="P182" s="48"/>
    </row>
    <row r="183" spans="3:16" ht="12">
      <c r="C183" s="48"/>
      <c r="D183" s="48"/>
      <c r="E183" s="48"/>
      <c r="F183" s="48"/>
      <c r="G183" s="48"/>
      <c r="H183" s="48"/>
      <c r="I183" s="48"/>
      <c r="J183" s="48"/>
      <c r="K183" s="48"/>
      <c r="L183" s="48"/>
      <c r="M183" s="48"/>
      <c r="N183" s="48"/>
      <c r="O183" s="48"/>
      <c r="P183" s="48"/>
    </row>
    <row r="184" spans="3:16" ht="12">
      <c r="C184" s="48"/>
      <c r="D184" s="48"/>
      <c r="E184" s="48"/>
      <c r="F184" s="48"/>
      <c r="G184" s="48"/>
      <c r="H184" s="48"/>
      <c r="I184" s="48"/>
      <c r="J184" s="48"/>
      <c r="K184" s="48"/>
      <c r="L184" s="48"/>
      <c r="M184" s="48"/>
      <c r="N184" s="48"/>
      <c r="O184" s="48"/>
      <c r="P184" s="48"/>
    </row>
    <row r="185" spans="3:16" ht="12">
      <c r="C185" s="48"/>
      <c r="D185" s="48"/>
      <c r="E185" s="48"/>
      <c r="F185" s="48"/>
      <c r="G185" s="48"/>
      <c r="H185" s="48"/>
      <c r="I185" s="48"/>
      <c r="J185" s="48"/>
      <c r="K185" s="48"/>
      <c r="L185" s="48"/>
      <c r="M185" s="48"/>
      <c r="N185" s="48"/>
      <c r="O185" s="48"/>
      <c r="P185" s="48"/>
    </row>
    <row r="186" spans="3:16" ht="12">
      <c r="C186" s="48"/>
      <c r="D186" s="48"/>
      <c r="E186" s="48"/>
      <c r="F186" s="48"/>
      <c r="G186" s="48"/>
      <c r="H186" s="48"/>
      <c r="I186" s="48"/>
      <c r="J186" s="48"/>
      <c r="K186" s="48"/>
      <c r="L186" s="48"/>
      <c r="M186" s="48"/>
      <c r="N186" s="48"/>
      <c r="O186" s="48"/>
      <c r="P186" s="48"/>
    </row>
    <row r="187" spans="3:16" ht="12">
      <c r="C187" s="48"/>
      <c r="D187" s="48"/>
      <c r="E187" s="48"/>
      <c r="F187" s="48"/>
      <c r="G187" s="48"/>
      <c r="H187" s="48"/>
      <c r="I187" s="48"/>
      <c r="J187" s="48"/>
      <c r="K187" s="48"/>
      <c r="L187" s="48"/>
      <c r="M187" s="48"/>
      <c r="N187" s="48"/>
      <c r="O187" s="48"/>
      <c r="P187" s="48"/>
    </row>
    <row r="188" spans="3:16" ht="12">
      <c r="C188" s="48"/>
      <c r="D188" s="48"/>
      <c r="E188" s="48"/>
      <c r="F188" s="48"/>
      <c r="G188" s="48"/>
      <c r="H188" s="48"/>
      <c r="I188" s="48"/>
      <c r="J188" s="48"/>
      <c r="K188" s="48"/>
      <c r="L188" s="48"/>
      <c r="M188" s="48"/>
      <c r="N188" s="48"/>
      <c r="O188" s="48"/>
      <c r="P188" s="48"/>
    </row>
    <row r="189" spans="3:16" ht="12">
      <c r="C189" s="48"/>
      <c r="D189" s="48"/>
      <c r="E189" s="48"/>
      <c r="F189" s="48"/>
      <c r="G189" s="48"/>
      <c r="H189" s="48"/>
      <c r="I189" s="48"/>
      <c r="J189" s="48"/>
      <c r="K189" s="48"/>
      <c r="L189" s="48"/>
      <c r="M189" s="48"/>
      <c r="N189" s="48"/>
      <c r="O189" s="48"/>
      <c r="P189" s="48"/>
    </row>
    <row r="190" spans="3:16" ht="12">
      <c r="C190" s="48"/>
      <c r="D190" s="48"/>
      <c r="E190" s="48"/>
      <c r="F190" s="48"/>
      <c r="G190" s="48"/>
      <c r="H190" s="48"/>
      <c r="I190" s="48"/>
      <c r="J190" s="48"/>
      <c r="K190" s="48"/>
      <c r="L190" s="48"/>
      <c r="M190" s="48"/>
      <c r="N190" s="48"/>
      <c r="O190" s="48"/>
      <c r="P190" s="48"/>
    </row>
    <row r="191" spans="3:16" ht="12">
      <c r="C191" s="48"/>
      <c r="D191" s="48"/>
      <c r="E191" s="48"/>
      <c r="F191" s="48"/>
      <c r="G191" s="48"/>
      <c r="H191" s="48"/>
      <c r="I191" s="48"/>
      <c r="J191" s="48"/>
      <c r="K191" s="48"/>
      <c r="L191" s="48"/>
      <c r="M191" s="48"/>
      <c r="N191" s="48"/>
      <c r="O191" s="48"/>
      <c r="P191" s="48"/>
    </row>
    <row r="192" spans="3:16" ht="12">
      <c r="C192" s="48"/>
      <c r="D192" s="48"/>
      <c r="E192" s="48"/>
      <c r="F192" s="48"/>
      <c r="G192" s="48"/>
      <c r="H192" s="48"/>
      <c r="I192" s="48"/>
      <c r="J192" s="48"/>
      <c r="K192" s="48"/>
      <c r="L192" s="48"/>
      <c r="M192" s="48"/>
      <c r="N192" s="48"/>
      <c r="O192" s="48"/>
      <c r="P192" s="48"/>
    </row>
    <row r="193" spans="3:16" ht="12">
      <c r="C193" s="48"/>
      <c r="D193" s="48"/>
      <c r="E193" s="48"/>
      <c r="F193" s="48"/>
      <c r="G193" s="48"/>
      <c r="H193" s="48"/>
      <c r="I193" s="48"/>
      <c r="J193" s="48"/>
      <c r="K193" s="48"/>
      <c r="L193" s="48"/>
      <c r="M193" s="48"/>
      <c r="N193" s="48"/>
      <c r="O193" s="48"/>
      <c r="P193" s="48"/>
    </row>
    <row r="194" spans="3:16" ht="12">
      <c r="C194" s="48"/>
      <c r="D194" s="48"/>
      <c r="E194" s="48"/>
      <c r="F194" s="48"/>
      <c r="G194" s="48"/>
      <c r="H194" s="48"/>
      <c r="I194" s="48"/>
      <c r="J194" s="48"/>
      <c r="K194" s="48"/>
      <c r="L194" s="48"/>
      <c r="M194" s="48"/>
      <c r="N194" s="48"/>
      <c r="O194" s="48"/>
      <c r="P194" s="48"/>
    </row>
    <row r="195" spans="3:16" ht="12">
      <c r="C195" s="48"/>
      <c r="D195" s="48"/>
      <c r="E195" s="48"/>
      <c r="F195" s="48"/>
      <c r="G195" s="48"/>
      <c r="H195" s="48"/>
      <c r="I195" s="48"/>
      <c r="J195" s="48"/>
      <c r="K195" s="48"/>
      <c r="L195" s="48"/>
      <c r="M195" s="48"/>
      <c r="N195" s="48"/>
      <c r="O195" s="48"/>
      <c r="P195" s="48"/>
    </row>
    <row r="196" spans="3:16" ht="12">
      <c r="C196" s="48"/>
      <c r="D196" s="48"/>
      <c r="E196" s="48"/>
      <c r="F196" s="48"/>
      <c r="G196" s="48"/>
      <c r="H196" s="48"/>
      <c r="I196" s="48"/>
      <c r="J196" s="48"/>
      <c r="K196" s="48"/>
      <c r="L196" s="48"/>
      <c r="M196" s="48"/>
      <c r="N196" s="48"/>
      <c r="O196" s="48"/>
      <c r="P196" s="48"/>
    </row>
    <row r="197" spans="3:16" ht="12">
      <c r="C197" s="48"/>
      <c r="D197" s="48"/>
      <c r="E197" s="48"/>
      <c r="F197" s="48"/>
      <c r="G197" s="48"/>
      <c r="H197" s="48"/>
      <c r="I197" s="48"/>
      <c r="J197" s="48"/>
      <c r="K197" s="48"/>
      <c r="L197" s="48"/>
      <c r="M197" s="48"/>
      <c r="N197" s="48"/>
      <c r="O197" s="48"/>
      <c r="P197" s="48"/>
    </row>
    <row r="198" spans="3:16" ht="12">
      <c r="C198" s="48"/>
      <c r="D198" s="48"/>
      <c r="E198" s="48"/>
      <c r="F198" s="48"/>
      <c r="G198" s="48"/>
      <c r="H198" s="48"/>
      <c r="I198" s="48"/>
      <c r="J198" s="48"/>
      <c r="K198" s="48"/>
      <c r="L198" s="48"/>
      <c r="M198" s="48"/>
      <c r="N198" s="48"/>
      <c r="O198" s="48"/>
      <c r="P198" s="48"/>
    </row>
    <row r="199" spans="3:16" ht="12">
      <c r="C199" s="48"/>
      <c r="D199" s="48"/>
      <c r="E199" s="48"/>
      <c r="F199" s="48"/>
      <c r="G199" s="48"/>
      <c r="H199" s="48"/>
      <c r="I199" s="48"/>
      <c r="J199" s="48"/>
      <c r="K199" s="48"/>
      <c r="L199" s="48"/>
      <c r="M199" s="48"/>
      <c r="N199" s="48"/>
      <c r="O199" s="48"/>
      <c r="P199" s="48"/>
    </row>
    <row r="200" spans="3:16" ht="12">
      <c r="C200" s="48"/>
      <c r="D200" s="48"/>
      <c r="E200" s="48"/>
      <c r="F200" s="48"/>
      <c r="G200" s="48"/>
      <c r="H200" s="48"/>
      <c r="I200" s="48"/>
      <c r="J200" s="48"/>
      <c r="K200" s="48"/>
      <c r="L200" s="48"/>
      <c r="M200" s="48"/>
      <c r="N200" s="48"/>
      <c r="O200" s="48"/>
      <c r="P200" s="48"/>
    </row>
    <row r="201" spans="3:16" ht="12">
      <c r="C201" s="48"/>
      <c r="D201" s="48"/>
      <c r="E201" s="48"/>
      <c r="F201" s="48"/>
      <c r="G201" s="48"/>
      <c r="H201" s="48"/>
      <c r="I201" s="48"/>
      <c r="J201" s="48"/>
      <c r="K201" s="48"/>
      <c r="L201" s="48"/>
      <c r="M201" s="48"/>
      <c r="N201" s="48"/>
      <c r="O201" s="48"/>
      <c r="P201" s="48"/>
    </row>
    <row r="202" spans="3:16" ht="12">
      <c r="C202" s="48"/>
      <c r="D202" s="48"/>
      <c r="E202" s="48"/>
      <c r="F202" s="48"/>
      <c r="G202" s="48"/>
      <c r="H202" s="48"/>
      <c r="I202" s="48"/>
      <c r="J202" s="48"/>
      <c r="K202" s="48"/>
      <c r="L202" s="48"/>
      <c r="M202" s="48"/>
      <c r="N202" s="48"/>
      <c r="O202" s="48"/>
      <c r="P202" s="48"/>
    </row>
    <row r="203" spans="3:16" ht="12">
      <c r="C203" s="48"/>
      <c r="D203" s="48"/>
      <c r="E203" s="48"/>
      <c r="F203" s="48"/>
      <c r="G203" s="48"/>
      <c r="H203" s="48"/>
      <c r="I203" s="48"/>
      <c r="J203" s="48"/>
      <c r="K203" s="48"/>
      <c r="L203" s="48"/>
      <c r="M203" s="48"/>
      <c r="N203" s="48"/>
      <c r="O203" s="48"/>
      <c r="P203" s="48"/>
    </row>
    <row r="204" spans="3:16" ht="12">
      <c r="C204" s="48"/>
      <c r="D204" s="48"/>
      <c r="E204" s="48"/>
      <c r="F204" s="48"/>
      <c r="G204" s="48"/>
      <c r="H204" s="48"/>
      <c r="I204" s="48"/>
      <c r="J204" s="48"/>
      <c r="K204" s="48"/>
      <c r="L204" s="48"/>
      <c r="M204" s="48"/>
      <c r="N204" s="48"/>
      <c r="O204" s="48"/>
      <c r="P204" s="48"/>
    </row>
    <row r="205" spans="3:16" ht="12">
      <c r="C205" s="48"/>
      <c r="D205" s="48"/>
      <c r="E205" s="48"/>
      <c r="F205" s="48"/>
      <c r="G205" s="48"/>
      <c r="H205" s="48"/>
      <c r="I205" s="48"/>
      <c r="J205" s="48"/>
      <c r="K205" s="48"/>
      <c r="L205" s="48"/>
      <c r="M205" s="48"/>
      <c r="N205" s="48"/>
      <c r="O205" s="48"/>
      <c r="P205" s="48"/>
    </row>
    <row r="206" spans="3:16" ht="12">
      <c r="C206" s="48"/>
      <c r="D206" s="48"/>
      <c r="E206" s="48"/>
      <c r="F206" s="48"/>
      <c r="G206" s="48"/>
      <c r="H206" s="48"/>
      <c r="I206" s="48"/>
      <c r="J206" s="48"/>
      <c r="K206" s="48"/>
      <c r="L206" s="48"/>
      <c r="M206" s="48"/>
      <c r="N206" s="48"/>
      <c r="O206" s="48"/>
      <c r="P206" s="48"/>
    </row>
    <row r="207" spans="3:16" ht="12">
      <c r="C207" s="48"/>
      <c r="D207" s="48"/>
      <c r="E207" s="48"/>
      <c r="F207" s="48"/>
      <c r="G207" s="48"/>
      <c r="H207" s="48"/>
      <c r="I207" s="48"/>
      <c r="J207" s="48"/>
      <c r="K207" s="48"/>
      <c r="L207" s="48"/>
      <c r="M207" s="48"/>
      <c r="N207" s="48"/>
      <c r="O207" s="48"/>
      <c r="P207" s="48"/>
    </row>
    <row r="208" spans="3:16" ht="12">
      <c r="C208" s="48"/>
      <c r="D208" s="48"/>
      <c r="E208" s="48"/>
      <c r="F208" s="48"/>
      <c r="G208" s="48"/>
      <c r="H208" s="48"/>
      <c r="I208" s="48"/>
      <c r="J208" s="48"/>
      <c r="K208" s="48"/>
      <c r="L208" s="48"/>
      <c r="M208" s="48"/>
      <c r="N208" s="48"/>
      <c r="O208" s="48"/>
      <c r="P208" s="48"/>
    </row>
    <row r="209" spans="3:16" ht="12">
      <c r="C209" s="48"/>
      <c r="D209" s="48"/>
      <c r="E209" s="48"/>
      <c r="F209" s="48"/>
      <c r="G209" s="48"/>
      <c r="H209" s="48"/>
      <c r="I209" s="48"/>
      <c r="J209" s="48"/>
      <c r="K209" s="48"/>
      <c r="L209" s="48"/>
      <c r="M209" s="48"/>
      <c r="N209" s="48"/>
      <c r="O209" s="48"/>
      <c r="P209" s="48"/>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J21"/>
  <sheetViews>
    <sheetView showGridLines="0" workbookViewId="0" topLeftCell="A1">
      <selection activeCell="F9" sqref="F9:F13"/>
    </sheetView>
  </sheetViews>
  <sheetFormatPr defaultColWidth="9.140625" defaultRowHeight="12"/>
  <cols>
    <col min="1" max="2" width="5.7109375" style="79" customWidth="1"/>
    <col min="3" max="3" width="50.7109375" style="79" customWidth="1"/>
    <col min="4" max="6" width="23.8515625" style="79" customWidth="1"/>
    <col min="7" max="16384" width="9.140625" style="79" customWidth="1"/>
  </cols>
  <sheetData>
    <row r="1" spans="3:6" ht="12">
      <c r="C1" s="78"/>
      <c r="D1" s="78"/>
      <c r="E1" s="78"/>
      <c r="F1" s="78"/>
    </row>
    <row r="2" spans="3:6" ht="12">
      <c r="C2" s="31" t="s">
        <v>31</v>
      </c>
      <c r="D2" s="32"/>
      <c r="E2" s="32"/>
      <c r="F2" s="32"/>
    </row>
    <row r="3" spans="3:6" ht="12">
      <c r="C3" s="31" t="s">
        <v>32</v>
      </c>
      <c r="D3" s="32"/>
      <c r="E3" s="32"/>
      <c r="F3" s="32"/>
    </row>
    <row r="4" spans="3:6" ht="12">
      <c r="C4" s="78"/>
      <c r="D4" s="78"/>
      <c r="E4" s="78"/>
      <c r="F4" s="78"/>
    </row>
    <row r="5" spans="3:6" ht="12">
      <c r="C5" s="80" t="s">
        <v>193</v>
      </c>
      <c r="D5" s="81"/>
      <c r="E5" s="81"/>
      <c r="F5" s="81"/>
    </row>
    <row r="6" spans="3:6" ht="12">
      <c r="C6" s="82"/>
      <c r="D6" s="82"/>
      <c r="E6" s="82"/>
      <c r="F6" s="82"/>
    </row>
    <row r="7" spans="3:10" ht="38.25">
      <c r="C7" s="83"/>
      <c r="D7" s="84" t="s">
        <v>33</v>
      </c>
      <c r="E7" s="84" t="s">
        <v>172</v>
      </c>
      <c r="F7" s="84" t="s">
        <v>173</v>
      </c>
      <c r="J7" s="79" t="s">
        <v>182</v>
      </c>
    </row>
    <row r="8" spans="3:10" s="45" customFormat="1" ht="12">
      <c r="C8" s="85" t="s">
        <v>24</v>
      </c>
      <c r="D8" s="86">
        <f>'Data T1 and Fig3'!G16/'Table 1'!$D$21</f>
        <v>5244</v>
      </c>
      <c r="E8" s="86">
        <f>'Data T1 and Fig3'!D16/'Table 1'!$D$21</f>
        <v>937.3538147933533</v>
      </c>
      <c r="F8" s="86">
        <f>'Data T1 and Fig3'!B16/'Table 1'!$D$21</f>
        <v>368.50248331905317</v>
      </c>
      <c r="G8" s="100"/>
      <c r="H8" s="100"/>
      <c r="I8" s="100"/>
      <c r="J8" s="145">
        <f aca="true" t="shared" si="0" ref="J8:J13">F8/D8*1000000</f>
        <v>70271.25921415964</v>
      </c>
    </row>
    <row r="9" spans="3:10" s="45" customFormat="1" ht="12">
      <c r="C9" s="87" t="s">
        <v>16</v>
      </c>
      <c r="D9" s="88">
        <f>'Data T1 and Fig3'!G17/'Table 1'!$D$21</f>
        <v>752</v>
      </c>
      <c r="E9" s="88">
        <f>'Data T1 and Fig3'!D17/'Table 1'!$D$21</f>
        <v>56.8170874602853</v>
      </c>
      <c r="F9" s="88">
        <f>'Data T1 and Fig3'!B17/'Table 1'!$D$21</f>
        <v>28.4921049100978</v>
      </c>
      <c r="G9" s="146">
        <f>D9/D$8</f>
        <v>0.14340198321891687</v>
      </c>
      <c r="H9" s="155">
        <f aca="true" t="shared" si="1" ref="H9:H13">F9/F$8</f>
        <v>0.07731862388951406</v>
      </c>
      <c r="I9" s="100"/>
      <c r="J9" s="145">
        <f t="shared" si="0"/>
        <v>37888.437380449206</v>
      </c>
    </row>
    <row r="10" spans="3:10" s="45" customFormat="1" ht="12">
      <c r="C10" s="89" t="s">
        <v>28</v>
      </c>
      <c r="D10" s="90">
        <f>'Data T1 and Fig3'!G18/'Table 1'!$D$21</f>
        <v>469</v>
      </c>
      <c r="E10" s="90">
        <f>'Data T1 and Fig3'!D18/'Table 1'!$D$21</f>
        <v>127.51824813982701</v>
      </c>
      <c r="F10" s="90">
        <f>'Data T1 and Fig3'!B18/'Table 1'!$D$21</f>
        <v>39.193411578191196</v>
      </c>
      <c r="G10" s="146">
        <f aca="true" t="shared" si="2" ref="G10:G13">D10/D$8</f>
        <v>0.08943554538520214</v>
      </c>
      <c r="H10" s="155">
        <f t="shared" si="1"/>
        <v>0.10635860910673198</v>
      </c>
      <c r="I10" s="100"/>
      <c r="J10" s="145">
        <f t="shared" si="0"/>
        <v>83568.04174454413</v>
      </c>
    </row>
    <row r="11" spans="3:10" s="45" customFormat="1" ht="25.5">
      <c r="C11" s="91" t="s">
        <v>29</v>
      </c>
      <c r="D11" s="92">
        <f>'Data T1 and Fig3'!G19/'Table 1'!$D$21</f>
        <v>1626</v>
      </c>
      <c r="E11" s="92">
        <f>'Data T1 and Fig3'!D19/'Table 1'!$D$21</f>
        <v>413.615354663859</v>
      </c>
      <c r="F11" s="92">
        <f>'Data T1 and Fig3'!B19/'Table 1'!$D$21</f>
        <v>147.852978053987</v>
      </c>
      <c r="G11" s="146">
        <f t="shared" si="2"/>
        <v>0.3100686498855835</v>
      </c>
      <c r="H11" s="155">
        <f>F11/F$8</f>
        <v>0.40122654458741974</v>
      </c>
      <c r="I11" s="100"/>
      <c r="J11" s="145">
        <f t="shared" si="0"/>
        <v>90930.49080811009</v>
      </c>
    </row>
    <row r="12" spans="3:10" s="45" customFormat="1" ht="12">
      <c r="C12" s="91" t="s">
        <v>18</v>
      </c>
      <c r="D12" s="92">
        <f>'Data T1 and Fig3'!G20/'Table 1'!$D$21</f>
        <v>1405</v>
      </c>
      <c r="E12" s="92">
        <f>'Data T1 and Fig3'!D20/'Table 1'!$D$21</f>
        <v>223.995707598281</v>
      </c>
      <c r="F12" s="92">
        <f>'Data T1 and Fig3'!B20/'Table 1'!$D$21</f>
        <v>84.48647026216979</v>
      </c>
      <c r="G12" s="146">
        <f t="shared" si="2"/>
        <v>0.2679252479023646</v>
      </c>
      <c r="H12" s="155">
        <f t="shared" si="1"/>
        <v>0.2292697446736622</v>
      </c>
      <c r="I12" s="100"/>
      <c r="J12" s="145">
        <f t="shared" si="0"/>
        <v>60132.71904780767</v>
      </c>
    </row>
    <row r="13" spans="3:10" s="45" customFormat="1" ht="12">
      <c r="C13" s="93" t="s">
        <v>19</v>
      </c>
      <c r="D13" s="94">
        <f>'Data T1 and Fig3'!G21/'Table 1'!$D$21</f>
        <v>992</v>
      </c>
      <c r="E13" s="94">
        <f>'Data T1 and Fig3'!D21/'Table 1'!$D$21</f>
        <v>115.40741693110101</v>
      </c>
      <c r="F13" s="94">
        <f>'Data T1 and Fig3'!B21/'Table 1'!$D$21</f>
        <v>68.47751851460741</v>
      </c>
      <c r="G13" s="146">
        <f t="shared" si="2"/>
        <v>0.18916857360793288</v>
      </c>
      <c r="H13" s="155">
        <f t="shared" si="1"/>
        <v>0.18582647774267205</v>
      </c>
      <c r="I13" s="100"/>
      <c r="J13" s="145">
        <f t="shared" si="0"/>
        <v>69029.75656714456</v>
      </c>
    </row>
    <row r="14" spans="3:6" ht="21.6" customHeight="1">
      <c r="C14" s="95" t="s">
        <v>171</v>
      </c>
      <c r="D14" s="78"/>
      <c r="E14" s="78"/>
      <c r="F14" s="78"/>
    </row>
    <row r="15" spans="3:8" ht="15" customHeight="1">
      <c r="C15" s="50" t="s">
        <v>207</v>
      </c>
      <c r="D15" s="78"/>
      <c r="E15" s="78"/>
      <c r="F15" s="78"/>
      <c r="H15" s="96"/>
    </row>
    <row r="16" spans="3:6" ht="12">
      <c r="C16" s="78"/>
      <c r="D16" s="78"/>
      <c r="E16" s="78"/>
      <c r="F16" s="78"/>
    </row>
    <row r="17" spans="3:9" ht="12">
      <c r="C17" s="78"/>
      <c r="D17" s="78"/>
      <c r="E17" s="78"/>
      <c r="F17" s="78"/>
      <c r="I17" s="96"/>
    </row>
    <row r="18" spans="3:6" ht="12">
      <c r="C18" s="97"/>
      <c r="D18" s="98"/>
      <c r="E18" s="78"/>
      <c r="F18" s="78"/>
    </row>
    <row r="19" spans="3:6" ht="12">
      <c r="C19" s="99"/>
      <c r="D19" s="100"/>
      <c r="E19" s="100"/>
      <c r="F19" s="100"/>
    </row>
    <row r="21" spans="3:4" ht="12">
      <c r="C21" s="101" t="s">
        <v>164</v>
      </c>
      <c r="D21" s="101">
        <v>1000</v>
      </c>
    </row>
  </sheetData>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R88"/>
  <sheetViews>
    <sheetView showGridLines="0" workbookViewId="0" topLeftCell="A1"/>
  </sheetViews>
  <sheetFormatPr defaultColWidth="9.140625" defaultRowHeight="12"/>
  <cols>
    <col min="1" max="2" width="5.7109375" style="79" customWidth="1"/>
    <col min="3" max="3" width="52.7109375" style="79" customWidth="1"/>
    <col min="4" max="4" width="3.7109375" style="79" customWidth="1"/>
    <col min="5" max="16384" width="9.140625" style="79" customWidth="1"/>
  </cols>
  <sheetData>
    <row r="1" spans="1:5" ht="12.75">
      <c r="A1" s="78"/>
      <c r="B1" s="78"/>
      <c r="C1" s="78"/>
      <c r="D1" s="78"/>
      <c r="E1" s="78"/>
    </row>
    <row r="2" spans="1:16" ht="12.75">
      <c r="A2" s="78"/>
      <c r="B2" s="78"/>
      <c r="C2" s="31" t="s">
        <v>31</v>
      </c>
      <c r="D2" s="32"/>
      <c r="E2" s="32"/>
      <c r="F2" s="32"/>
      <c r="G2" s="32"/>
      <c r="H2" s="32"/>
      <c r="I2" s="32"/>
      <c r="J2" s="32"/>
      <c r="K2" s="32"/>
      <c r="O2" s="32"/>
      <c r="P2" s="32"/>
    </row>
    <row r="3" spans="1:16" ht="12.75">
      <c r="A3" s="78"/>
      <c r="B3" s="78"/>
      <c r="C3" s="31" t="s">
        <v>32</v>
      </c>
      <c r="D3" s="32"/>
      <c r="E3" s="32"/>
      <c r="F3" s="32"/>
      <c r="G3" s="32"/>
      <c r="H3" s="32"/>
      <c r="I3" s="32"/>
      <c r="J3" s="32"/>
      <c r="K3" s="32"/>
      <c r="O3" s="32"/>
      <c r="P3" s="32"/>
    </row>
    <row r="4" spans="1:18" ht="12.75">
      <c r="A4" s="78"/>
      <c r="B4" s="78"/>
      <c r="C4" s="82"/>
      <c r="D4" s="78"/>
      <c r="E4" s="78"/>
      <c r="R4" s="102"/>
    </row>
    <row r="5" spans="1:18" ht="12.75">
      <c r="A5" s="78"/>
      <c r="B5" s="78"/>
      <c r="C5" s="82"/>
      <c r="D5" s="78"/>
      <c r="E5" s="78"/>
      <c r="R5" s="102"/>
    </row>
    <row r="6" spans="1:18" ht="12.75">
      <c r="A6" s="78"/>
      <c r="B6" s="78"/>
      <c r="C6" s="82"/>
      <c r="D6" s="78"/>
      <c r="E6" s="78"/>
      <c r="R6" s="102"/>
    </row>
    <row r="7" spans="1:18" ht="12.75">
      <c r="A7" s="78"/>
      <c r="B7" s="78"/>
      <c r="C7" s="82"/>
      <c r="D7" s="78"/>
      <c r="E7" s="78"/>
      <c r="R7" s="102"/>
    </row>
    <row r="8" spans="1:18" ht="12.75">
      <c r="A8" s="78"/>
      <c r="B8" s="78"/>
      <c r="C8" s="82"/>
      <c r="D8" s="78"/>
      <c r="E8" s="78"/>
      <c r="R8" s="102"/>
    </row>
    <row r="9" spans="1:18" ht="12.75">
      <c r="A9" s="78"/>
      <c r="B9" s="78"/>
      <c r="C9" s="82"/>
      <c r="D9" s="78"/>
      <c r="E9" s="78"/>
      <c r="R9" s="102"/>
    </row>
    <row r="10" spans="1:18" ht="12.75">
      <c r="A10" s="78"/>
      <c r="B10" s="78"/>
      <c r="C10" s="82"/>
      <c r="D10" s="78"/>
      <c r="E10" s="78"/>
      <c r="R10" s="102"/>
    </row>
    <row r="11" spans="1:18" ht="12.75">
      <c r="A11" s="78"/>
      <c r="B11" s="78"/>
      <c r="C11" s="82"/>
      <c r="D11" s="78"/>
      <c r="E11" s="78"/>
      <c r="R11" s="102"/>
    </row>
    <row r="12" spans="1:18" ht="12.75">
      <c r="A12" s="78"/>
      <c r="B12" s="78"/>
      <c r="C12" s="82"/>
      <c r="D12" s="78"/>
      <c r="E12" s="78"/>
      <c r="R12" s="102"/>
    </row>
    <row r="13" spans="1:18" ht="12.75">
      <c r="A13" s="78"/>
      <c r="B13" s="78"/>
      <c r="C13" s="82"/>
      <c r="D13" s="78"/>
      <c r="E13" s="78"/>
      <c r="R13" s="102"/>
    </row>
    <row r="14" spans="1:18" ht="12.75">
      <c r="A14" s="78"/>
      <c r="B14" s="78"/>
      <c r="C14" s="82"/>
      <c r="D14" s="78"/>
      <c r="E14" s="78"/>
      <c r="R14" s="102"/>
    </row>
    <row r="15" spans="1:18" ht="12.75">
      <c r="A15" s="78"/>
      <c r="B15" s="78"/>
      <c r="C15" s="82"/>
      <c r="D15" s="78"/>
      <c r="E15" s="78"/>
      <c r="R15" s="102"/>
    </row>
    <row r="16" spans="1:18" ht="12.75">
      <c r="A16" s="78"/>
      <c r="B16" s="78"/>
      <c r="C16" s="82"/>
      <c r="D16" s="78"/>
      <c r="E16" s="78"/>
      <c r="R16" s="102"/>
    </row>
    <row r="17" spans="1:18" ht="12.75">
      <c r="A17" s="78"/>
      <c r="B17" s="78"/>
      <c r="C17" s="82"/>
      <c r="D17" s="78"/>
      <c r="E17" s="78"/>
      <c r="R17" s="102"/>
    </row>
    <row r="18" spans="1:18" ht="12.75">
      <c r="A18" s="78"/>
      <c r="B18" s="78"/>
      <c r="C18" s="82"/>
      <c r="D18" s="78"/>
      <c r="E18" s="78"/>
      <c r="R18" s="102"/>
    </row>
    <row r="19" spans="1:18" ht="12.75">
      <c r="A19" s="78"/>
      <c r="B19" s="78"/>
      <c r="C19" s="82"/>
      <c r="D19" s="78"/>
      <c r="E19" s="78"/>
      <c r="R19" s="102"/>
    </row>
    <row r="20" spans="1:18" ht="12.75">
      <c r="A20" s="78"/>
      <c r="B20" s="78"/>
      <c r="C20" s="82"/>
      <c r="D20" s="78"/>
      <c r="E20" s="78"/>
      <c r="R20" s="102"/>
    </row>
    <row r="21" spans="1:18" ht="12.75">
      <c r="A21" s="78"/>
      <c r="B21" s="78"/>
      <c r="C21" s="82"/>
      <c r="D21" s="78"/>
      <c r="E21" s="78"/>
      <c r="R21" s="102"/>
    </row>
    <row r="22" spans="1:18" ht="12.75">
      <c r="A22" s="78"/>
      <c r="B22" s="78"/>
      <c r="C22" s="82"/>
      <c r="D22" s="78"/>
      <c r="E22" s="78"/>
      <c r="R22" s="102"/>
    </row>
    <row r="23" spans="1:18" ht="12.75">
      <c r="A23" s="78"/>
      <c r="B23" s="78"/>
      <c r="C23" s="82"/>
      <c r="D23" s="78"/>
      <c r="E23" s="78"/>
      <c r="R23" s="102"/>
    </row>
    <row r="24" spans="1:18" ht="12.75">
      <c r="A24" s="78"/>
      <c r="B24" s="78"/>
      <c r="C24" s="82"/>
      <c r="D24" s="78"/>
      <c r="E24" s="78"/>
      <c r="R24" s="102"/>
    </row>
    <row r="25" spans="1:18" ht="12.75">
      <c r="A25" s="78"/>
      <c r="B25" s="78"/>
      <c r="C25" s="82"/>
      <c r="D25" s="78"/>
      <c r="E25" s="78"/>
      <c r="R25" s="102"/>
    </row>
    <row r="26" spans="1:18" ht="12.75">
      <c r="A26" s="78"/>
      <c r="B26" s="78"/>
      <c r="C26" s="82"/>
      <c r="D26" s="78"/>
      <c r="E26" s="78"/>
      <c r="R26" s="102"/>
    </row>
    <row r="27" spans="1:18" ht="12.75">
      <c r="A27" s="78"/>
      <c r="B27" s="78"/>
      <c r="C27" s="82"/>
      <c r="D27" s="78"/>
      <c r="E27" s="78"/>
      <c r="R27" s="102"/>
    </row>
    <row r="28" spans="1:18" ht="12.75">
      <c r="A28" s="78"/>
      <c r="B28" s="78"/>
      <c r="C28" s="82"/>
      <c r="D28" s="78"/>
      <c r="E28" s="78"/>
      <c r="R28" s="102"/>
    </row>
    <row r="29" spans="1:18" ht="12.75">
      <c r="A29" s="78"/>
      <c r="B29" s="78"/>
      <c r="C29" s="82"/>
      <c r="D29" s="78"/>
      <c r="E29" s="78"/>
      <c r="R29" s="102"/>
    </row>
    <row r="30" spans="1:18" ht="12.75">
      <c r="A30" s="78"/>
      <c r="B30" s="78"/>
      <c r="C30" s="82"/>
      <c r="D30" s="78"/>
      <c r="E30" s="78"/>
      <c r="R30" s="102"/>
    </row>
    <row r="31" spans="1:18" ht="12.75">
      <c r="A31" s="78"/>
      <c r="B31" s="78"/>
      <c r="C31" s="82"/>
      <c r="D31" s="78"/>
      <c r="E31" s="78"/>
      <c r="R31" s="102"/>
    </row>
    <row r="32" spans="1:18" ht="12.75">
      <c r="A32" s="78"/>
      <c r="B32" s="78"/>
      <c r="C32" s="82"/>
      <c r="D32" s="78"/>
      <c r="E32" s="78"/>
      <c r="R32" s="102"/>
    </row>
    <row r="33" spans="1:18" ht="12.75">
      <c r="A33" s="78"/>
      <c r="B33" s="78"/>
      <c r="C33" s="82"/>
      <c r="D33" s="78"/>
      <c r="E33" s="78"/>
      <c r="R33" s="102"/>
    </row>
    <row r="34" spans="1:18" ht="12.75">
      <c r="A34" s="78"/>
      <c r="B34" s="78"/>
      <c r="C34" s="82"/>
      <c r="D34" s="78"/>
      <c r="E34" s="78"/>
      <c r="R34" s="102"/>
    </row>
    <row r="35" spans="1:18" ht="12.75">
      <c r="A35" s="78"/>
      <c r="B35" s="78"/>
      <c r="C35" s="82"/>
      <c r="D35" s="78"/>
      <c r="E35" s="78"/>
      <c r="R35" s="102"/>
    </row>
    <row r="36" spans="1:18" ht="12.75">
      <c r="A36" s="78"/>
      <c r="B36" s="78"/>
      <c r="C36" s="82"/>
      <c r="D36" s="78"/>
      <c r="E36" s="78"/>
      <c r="R36" s="102"/>
    </row>
    <row r="37" spans="1:18" ht="12.75">
      <c r="A37" s="78"/>
      <c r="B37" s="78"/>
      <c r="C37" s="82"/>
      <c r="D37" s="78"/>
      <c r="E37" s="78"/>
      <c r="R37" s="102"/>
    </row>
    <row r="38" spans="1:18" ht="12.75">
      <c r="A38" s="78"/>
      <c r="B38" s="78"/>
      <c r="C38" s="82"/>
      <c r="D38" s="78"/>
      <c r="E38" s="78"/>
      <c r="R38" s="102"/>
    </row>
    <row r="39" spans="1:18" ht="12.75">
      <c r="A39" s="78"/>
      <c r="B39" s="78"/>
      <c r="C39" s="82"/>
      <c r="D39" s="78"/>
      <c r="E39" s="78"/>
      <c r="R39" s="102"/>
    </row>
    <row r="40" spans="1:18" ht="12">
      <c r="A40" s="78"/>
      <c r="B40" s="78"/>
      <c r="C40" s="82"/>
      <c r="D40" s="78"/>
      <c r="E40" s="78"/>
      <c r="R40" s="102"/>
    </row>
    <row r="41" spans="1:18" ht="12">
      <c r="A41" s="78"/>
      <c r="B41" s="78"/>
      <c r="C41" s="82"/>
      <c r="D41" s="78"/>
      <c r="E41" s="78"/>
      <c r="R41" s="102"/>
    </row>
    <row r="42" spans="1:18" ht="12">
      <c r="A42" s="78"/>
      <c r="B42" s="78"/>
      <c r="C42" s="82"/>
      <c r="D42" s="78"/>
      <c r="E42" s="78"/>
      <c r="R42" s="102"/>
    </row>
    <row r="43" spans="1:18" s="103" customFormat="1" ht="12">
      <c r="A43" s="81"/>
      <c r="B43" s="81"/>
      <c r="C43" s="80" t="s">
        <v>194</v>
      </c>
      <c r="D43" s="81"/>
      <c r="E43" s="81"/>
      <c r="H43" s="104"/>
      <c r="R43" s="102"/>
    </row>
    <row r="44" spans="1:18" s="106" customFormat="1" ht="12">
      <c r="A44" s="105"/>
      <c r="B44" s="105"/>
      <c r="C44" s="3" t="s">
        <v>25</v>
      </c>
      <c r="D44" s="105"/>
      <c r="E44" s="105"/>
      <c r="R44" s="102"/>
    </row>
    <row r="45" spans="1:18" ht="12">
      <c r="A45" s="78"/>
      <c r="B45" s="78"/>
      <c r="C45" s="82"/>
      <c r="D45" s="78"/>
      <c r="E45" s="78"/>
      <c r="R45" s="102"/>
    </row>
    <row r="46" spans="1:18" ht="12">
      <c r="A46" s="78"/>
      <c r="B46" s="78"/>
      <c r="E46" s="78"/>
      <c r="L46" s="107"/>
      <c r="R46" s="102"/>
    </row>
    <row r="47" spans="1:12" ht="12">
      <c r="A47" s="78"/>
      <c r="B47" s="78"/>
      <c r="C47" s="108"/>
      <c r="D47" s="109" t="s">
        <v>25</v>
      </c>
      <c r="E47" s="78"/>
      <c r="L47" s="107"/>
    </row>
    <row r="48" spans="1:12" ht="12">
      <c r="A48" s="78"/>
      <c r="B48" s="78"/>
      <c r="C48" s="80" t="s">
        <v>16</v>
      </c>
      <c r="D48" s="102">
        <f>'Data T1 and Fig3'!B17/'Data T1 and Fig3'!$B$16*100</f>
        <v>7.731862388951407</v>
      </c>
      <c r="E48" s="78"/>
      <c r="L48" s="110"/>
    </row>
    <row r="49" spans="1:12" ht="12">
      <c r="A49" s="78"/>
      <c r="B49" s="78"/>
      <c r="C49" s="80" t="s">
        <v>17</v>
      </c>
      <c r="D49" s="102">
        <f>'Data T1 and Fig3'!B18/'Data T1 and Fig3'!$B$16*100</f>
        <v>10.635860910673196</v>
      </c>
      <c r="E49" s="78"/>
      <c r="L49" s="110"/>
    </row>
    <row r="50" spans="1:12" ht="12">
      <c r="A50" s="78"/>
      <c r="B50" s="78"/>
      <c r="C50" s="80" t="s">
        <v>26</v>
      </c>
      <c r="D50" s="102">
        <f>'Data T1 and Fig3'!B19/'Data T1 and Fig3'!$B$16*100</f>
        <v>40.12265445874198</v>
      </c>
      <c r="E50" s="78"/>
      <c r="L50" s="110"/>
    </row>
    <row r="51" spans="1:12" ht="12">
      <c r="A51" s="78"/>
      <c r="B51" s="78"/>
      <c r="C51" s="80" t="s">
        <v>18</v>
      </c>
      <c r="D51" s="102">
        <f>'Data T1 and Fig3'!B20/'Data T1 and Fig3'!$B$16*100</f>
        <v>22.92697446736622</v>
      </c>
      <c r="E51" s="78"/>
      <c r="L51" s="110"/>
    </row>
    <row r="52" spans="1:12" ht="12">
      <c r="A52" s="78"/>
      <c r="B52" s="78"/>
      <c r="C52" s="80" t="s">
        <v>19</v>
      </c>
      <c r="D52" s="102">
        <f>'Data T1 and Fig3'!B21/'Data T1 and Fig3'!$B$16*100</f>
        <v>18.5826477742672</v>
      </c>
      <c r="E52" s="78"/>
      <c r="L52" s="110"/>
    </row>
    <row r="53" spans="1:12" ht="12">
      <c r="A53" s="78"/>
      <c r="B53" s="78"/>
      <c r="D53" s="102"/>
      <c r="E53" s="78"/>
      <c r="L53" s="110"/>
    </row>
    <row r="54" spans="1:12" ht="14.45" customHeight="1">
      <c r="A54" s="78"/>
      <c r="B54" s="78"/>
      <c r="C54" s="95" t="s">
        <v>171</v>
      </c>
      <c r="D54" s="78"/>
      <c r="E54" s="78"/>
      <c r="L54" s="107"/>
    </row>
    <row r="55" spans="1:5" ht="15" customHeight="1">
      <c r="A55" s="78"/>
      <c r="B55" s="78"/>
      <c r="C55" s="75" t="s">
        <v>207</v>
      </c>
      <c r="D55" s="78"/>
      <c r="E55" s="78"/>
    </row>
    <row r="56" spans="1:5" ht="12">
      <c r="A56" s="78"/>
      <c r="B56" s="78"/>
      <c r="C56" s="82"/>
      <c r="D56" s="78"/>
      <c r="E56" s="78"/>
    </row>
    <row r="57" ht="12">
      <c r="C57" s="111"/>
    </row>
    <row r="58" ht="12">
      <c r="C58" s="111"/>
    </row>
    <row r="59" ht="12">
      <c r="C59" s="111"/>
    </row>
    <row r="60" ht="12">
      <c r="C60" s="111"/>
    </row>
    <row r="61" ht="12">
      <c r="C61" s="111"/>
    </row>
    <row r="62" ht="12">
      <c r="C62" s="111"/>
    </row>
    <row r="63" ht="12">
      <c r="C63" s="111"/>
    </row>
    <row r="64" ht="12">
      <c r="C64" s="111"/>
    </row>
    <row r="65" ht="12">
      <c r="C65" s="111"/>
    </row>
    <row r="66" ht="12">
      <c r="C66" s="111"/>
    </row>
    <row r="67" ht="12">
      <c r="C67" s="111"/>
    </row>
    <row r="68" ht="12">
      <c r="C68" s="111"/>
    </row>
    <row r="69" ht="12">
      <c r="C69" s="111"/>
    </row>
    <row r="70" ht="12">
      <c r="C70" s="111"/>
    </row>
    <row r="71" ht="12">
      <c r="C71" s="111"/>
    </row>
    <row r="72" ht="12">
      <c r="C72" s="73"/>
    </row>
    <row r="73" ht="12">
      <c r="C73" s="111"/>
    </row>
    <row r="74" ht="12">
      <c r="C74" s="111"/>
    </row>
    <row r="75" ht="12">
      <c r="C75" s="73"/>
    </row>
    <row r="76" ht="12">
      <c r="C76" s="111"/>
    </row>
    <row r="77" ht="12">
      <c r="C77" s="112"/>
    </row>
    <row r="78" ht="12">
      <c r="C78" s="73"/>
    </row>
    <row r="79" ht="12">
      <c r="C79" s="73"/>
    </row>
    <row r="80" ht="12">
      <c r="C80" s="111"/>
    </row>
    <row r="81" ht="12">
      <c r="C81" s="73"/>
    </row>
    <row r="82" ht="12">
      <c r="C82" s="73"/>
    </row>
    <row r="83" ht="12">
      <c r="C83" s="73"/>
    </row>
    <row r="84" ht="12">
      <c r="C84" s="111"/>
    </row>
    <row r="85" ht="12">
      <c r="C85" s="112"/>
    </row>
    <row r="86" ht="12">
      <c r="C86" s="73"/>
    </row>
    <row r="87" ht="12">
      <c r="C87" s="73"/>
    </row>
    <row r="88" ht="12">
      <c r="C88" s="73"/>
    </row>
  </sheetData>
  <printOptions/>
  <pageMargins left="0.75" right="0.75" top="1" bottom="1" header="0.5" footer="0.5"/>
  <pageSetup fitToHeight="0" fitToWidth="0"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2:AQ118"/>
  <sheetViews>
    <sheetView showGridLines="0" workbookViewId="0" topLeftCell="A1"/>
  </sheetViews>
  <sheetFormatPr defaultColWidth="9.140625" defaultRowHeight="12"/>
  <cols>
    <col min="1" max="2" width="5.7109375" style="49" customWidth="1"/>
    <col min="3" max="3" width="49.140625" style="49" customWidth="1"/>
    <col min="4" max="9" width="8.140625" style="49" customWidth="1"/>
    <col min="10" max="24" width="9.00390625" style="49" bestFit="1" customWidth="1"/>
    <col min="25" max="25" width="9.421875" style="49" customWidth="1"/>
    <col min="26" max="16384" width="9.140625" style="49" customWidth="1"/>
  </cols>
  <sheetData>
    <row r="1" ht="12.75"/>
    <row r="2" spans="3:18" ht="12.75">
      <c r="C2" s="31" t="s">
        <v>31</v>
      </c>
      <c r="D2" s="32"/>
      <c r="E2" s="32"/>
      <c r="F2" s="32"/>
      <c r="G2" s="32"/>
      <c r="H2" s="32"/>
      <c r="I2" s="32"/>
      <c r="J2" s="32"/>
      <c r="K2" s="32"/>
      <c r="L2" s="32"/>
      <c r="M2" s="32"/>
      <c r="N2" s="32"/>
      <c r="O2" s="32"/>
      <c r="P2" s="32"/>
      <c r="Q2" s="32"/>
      <c r="R2" s="32"/>
    </row>
    <row r="3" spans="3:18" ht="12.75">
      <c r="C3" s="31" t="s">
        <v>32</v>
      </c>
      <c r="D3" s="32"/>
      <c r="E3" s="32"/>
      <c r="F3" s="32"/>
      <c r="G3" s="32"/>
      <c r="H3" s="32"/>
      <c r="I3" s="32"/>
      <c r="J3" s="32"/>
      <c r="K3" s="32"/>
      <c r="L3" s="32"/>
      <c r="M3" s="32"/>
      <c r="N3" s="32"/>
      <c r="O3" s="32"/>
      <c r="P3" s="32"/>
      <c r="Q3" s="32"/>
      <c r="R3" s="32"/>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6" spans="3:23" ht="12">
      <c r="C46" s="80" t="s">
        <v>196</v>
      </c>
      <c r="D46" s="34"/>
      <c r="E46" s="34"/>
      <c r="F46" s="34"/>
      <c r="G46" s="34"/>
      <c r="H46" s="34"/>
      <c r="I46" s="34"/>
      <c r="J46" s="34"/>
      <c r="K46" s="34"/>
      <c r="L46" s="34"/>
      <c r="M46" s="34"/>
      <c r="N46" s="34"/>
      <c r="O46" s="34"/>
      <c r="P46" s="34"/>
      <c r="Q46" s="34"/>
      <c r="R46" s="34"/>
      <c r="S46" s="34"/>
      <c r="T46" s="34"/>
      <c r="U46" s="34"/>
      <c r="V46" s="34"/>
      <c r="W46" s="34"/>
    </row>
    <row r="47" spans="3:23" ht="12">
      <c r="C47" s="4" t="s">
        <v>174</v>
      </c>
      <c r="D47" s="4"/>
      <c r="E47" s="113"/>
      <c r="F47" s="113"/>
      <c r="G47" s="113"/>
      <c r="H47" s="113"/>
      <c r="I47" s="113"/>
      <c r="J47" s="113"/>
      <c r="K47" s="113"/>
      <c r="L47" s="113"/>
      <c r="M47" s="113"/>
      <c r="N47" s="113"/>
      <c r="O47" s="113"/>
      <c r="P47" s="113"/>
      <c r="Q47" s="113"/>
      <c r="R47" s="113"/>
      <c r="S47" s="113"/>
      <c r="T47" s="113"/>
      <c r="U47" s="113"/>
      <c r="V47" s="113"/>
      <c r="W47" s="113"/>
    </row>
    <row r="48" spans="3:25" ht="12">
      <c r="C48" s="114"/>
      <c r="D48" s="115" t="s">
        <v>0</v>
      </c>
      <c r="E48" s="115" t="s">
        <v>1</v>
      </c>
      <c r="F48" s="115" t="s">
        <v>2</v>
      </c>
      <c r="G48" s="115" t="s">
        <v>3</v>
      </c>
      <c r="H48" s="115" t="s">
        <v>4</v>
      </c>
      <c r="I48" s="115" t="s">
        <v>5</v>
      </c>
      <c r="J48" s="115" t="s">
        <v>6</v>
      </c>
      <c r="K48" s="115" t="s">
        <v>7</v>
      </c>
      <c r="L48" s="115" t="s">
        <v>8</v>
      </c>
      <c r="M48" s="115" t="s">
        <v>9</v>
      </c>
      <c r="N48" s="115" t="s">
        <v>10</v>
      </c>
      <c r="O48" s="115" t="s">
        <v>11</v>
      </c>
      <c r="P48" s="115" t="s">
        <v>12</v>
      </c>
      <c r="Q48" s="66">
        <v>2013</v>
      </c>
      <c r="R48" s="66">
        <v>2014</v>
      </c>
      <c r="S48" s="66">
        <v>2015</v>
      </c>
      <c r="T48" s="66">
        <v>2016</v>
      </c>
      <c r="U48" s="66">
        <v>2017</v>
      </c>
      <c r="V48" s="66">
        <v>2018</v>
      </c>
      <c r="W48" s="66">
        <v>2019</v>
      </c>
      <c r="X48" s="66">
        <v>2020</v>
      </c>
      <c r="Y48" s="66">
        <v>2021</v>
      </c>
    </row>
    <row r="49" spans="3:25" ht="12">
      <c r="C49" s="116" t="s">
        <v>13</v>
      </c>
      <c r="D49" s="117">
        <f aca="true" t="shared" si="0" ref="D49:W49">D66/1000</f>
        <v>37.4022252690363</v>
      </c>
      <c r="E49" s="117">
        <f t="shared" si="0"/>
        <v>38.7364235467197</v>
      </c>
      <c r="F49" s="117">
        <f t="shared" si="0"/>
        <v>40.9235571374298</v>
      </c>
      <c r="G49" s="117">
        <f t="shared" si="0"/>
        <v>42.1746424729969</v>
      </c>
      <c r="H49" s="117">
        <f t="shared" si="0"/>
        <v>44.291137546735996</v>
      </c>
      <c r="I49" s="117">
        <f t="shared" si="0"/>
        <v>46.3482294193239</v>
      </c>
      <c r="J49" s="117">
        <f t="shared" si="0"/>
        <v>49.904099367194</v>
      </c>
      <c r="K49" s="117">
        <f t="shared" si="0"/>
        <v>53.0769729944183</v>
      </c>
      <c r="L49" s="117">
        <f t="shared" si="0"/>
        <v>56.925566464894594</v>
      </c>
      <c r="M49" s="117">
        <f t="shared" si="0"/>
        <v>56.807357424077495</v>
      </c>
      <c r="N49" s="117">
        <f t="shared" si="0"/>
        <v>62.2521512722033</v>
      </c>
      <c r="O49" s="117">
        <f t="shared" si="0"/>
        <v>64.0422237859919</v>
      </c>
      <c r="P49" s="117">
        <f t="shared" si="0"/>
        <v>65.3237483356386</v>
      </c>
      <c r="Q49" s="117">
        <f t="shared" si="0"/>
        <v>65.0506404900006</v>
      </c>
      <c r="R49" s="117">
        <f t="shared" si="0"/>
        <v>67.257066333897</v>
      </c>
      <c r="S49" s="117">
        <f t="shared" si="0"/>
        <v>73.5514501566518</v>
      </c>
      <c r="T49" s="117">
        <f t="shared" si="0"/>
        <v>76.2627612042554</v>
      </c>
      <c r="U49" s="117">
        <f t="shared" si="0"/>
        <v>79.5329808092799</v>
      </c>
      <c r="V49" s="117">
        <f t="shared" si="0"/>
        <v>83.6145529145578</v>
      </c>
      <c r="W49" s="117">
        <f t="shared" si="0"/>
        <v>85.973083542986</v>
      </c>
      <c r="X49" s="117">
        <f aca="true" t="shared" si="1" ref="X49:Y49">X66/1000</f>
        <v>87.69060261079</v>
      </c>
      <c r="Y49" s="117">
        <f t="shared" si="1"/>
        <v>94.75480309544861</v>
      </c>
    </row>
    <row r="50" spans="3:25" ht="12">
      <c r="C50" s="116" t="s">
        <v>14</v>
      </c>
      <c r="D50" s="117">
        <f aca="true" t="shared" si="2" ref="D50:W50">D65/1000</f>
        <v>26.3542600529853</v>
      </c>
      <c r="E50" s="117">
        <f t="shared" si="2"/>
        <v>27.015881539760002</v>
      </c>
      <c r="F50" s="117">
        <f t="shared" si="2"/>
        <v>27.4375472563671</v>
      </c>
      <c r="G50" s="117">
        <f t="shared" si="2"/>
        <v>28.3816822704394</v>
      </c>
      <c r="H50" s="117">
        <f t="shared" si="2"/>
        <v>29.447745344271798</v>
      </c>
      <c r="I50" s="117">
        <f t="shared" si="2"/>
        <v>29.4515840567333</v>
      </c>
      <c r="J50" s="117">
        <f t="shared" si="2"/>
        <v>29.9774502386979</v>
      </c>
      <c r="K50" s="117">
        <f t="shared" si="2"/>
        <v>31.413171395263202</v>
      </c>
      <c r="L50" s="117">
        <f t="shared" si="2"/>
        <v>31.6268470068119</v>
      </c>
      <c r="M50" s="117">
        <f t="shared" si="2"/>
        <v>31.491361388721803</v>
      </c>
      <c r="N50" s="117">
        <f t="shared" si="2"/>
        <v>31.949213160164103</v>
      </c>
      <c r="O50" s="117">
        <f t="shared" si="2"/>
        <v>32.7224404945709</v>
      </c>
      <c r="P50" s="117">
        <f t="shared" si="2"/>
        <v>33.0088070491311</v>
      </c>
      <c r="Q50" s="117">
        <f t="shared" si="2"/>
        <v>33.863298460502705</v>
      </c>
      <c r="R50" s="117">
        <f t="shared" si="2"/>
        <v>34.897808381036896</v>
      </c>
      <c r="S50" s="117">
        <f t="shared" si="2"/>
        <v>36.1928418393233</v>
      </c>
      <c r="T50" s="117">
        <f t="shared" si="2"/>
        <v>35.7753708443855</v>
      </c>
      <c r="U50" s="117">
        <f t="shared" si="2"/>
        <v>37.021085822939504</v>
      </c>
      <c r="V50" s="117">
        <f t="shared" si="2"/>
        <v>40.2537539974578</v>
      </c>
      <c r="W50" s="117">
        <f t="shared" si="2"/>
        <v>41.5702439443896</v>
      </c>
      <c r="X50" s="117">
        <f aca="true" t="shared" si="3" ref="X50:Y50">X65/1000</f>
        <v>42.9412749111862</v>
      </c>
      <c r="Y50" s="117">
        <f t="shared" si="3"/>
        <v>45.6333466657161</v>
      </c>
    </row>
    <row r="51" spans="3:25" ht="12">
      <c r="C51" s="116" t="s">
        <v>21</v>
      </c>
      <c r="D51" s="117">
        <f aca="true" t="shared" si="4" ref="D51:W51">(D64+SUM(D67:D70))/1000</f>
        <v>32.02036467452178</v>
      </c>
      <c r="E51" s="117">
        <f t="shared" si="4"/>
        <v>34.67174005943876</v>
      </c>
      <c r="F51" s="117">
        <f t="shared" si="4"/>
        <v>33.94292711249213</v>
      </c>
      <c r="G51" s="117">
        <f t="shared" si="4"/>
        <v>33.44361776718025</v>
      </c>
      <c r="H51" s="117">
        <f t="shared" si="4"/>
        <v>34.290035587713895</v>
      </c>
      <c r="I51" s="117">
        <f t="shared" si="4"/>
        <v>34.2973662883512</v>
      </c>
      <c r="J51" s="117">
        <f t="shared" si="4"/>
        <v>37.971783497913854</v>
      </c>
      <c r="K51" s="117">
        <f t="shared" si="4"/>
        <v>39.147396119362426</v>
      </c>
      <c r="L51" s="117">
        <f t="shared" si="4"/>
        <v>41.093112619223646</v>
      </c>
      <c r="M51" s="117">
        <f t="shared" si="4"/>
        <v>41.66225747360324</v>
      </c>
      <c r="N51" s="117">
        <f t="shared" si="4"/>
        <v>43.386569609943535</v>
      </c>
      <c r="O51" s="117">
        <f t="shared" si="4"/>
        <v>45.51648260527752</v>
      </c>
      <c r="P51" s="117">
        <f t="shared" si="4"/>
        <v>46.304892744276756</v>
      </c>
      <c r="Q51" s="117">
        <f t="shared" si="4"/>
        <v>47.29545556091438</v>
      </c>
      <c r="R51" s="117">
        <f t="shared" si="4"/>
        <v>43.008138440222986</v>
      </c>
      <c r="S51" s="117">
        <f t="shared" si="4"/>
        <v>44.03177598342655</v>
      </c>
      <c r="T51" s="117">
        <f t="shared" si="4"/>
        <v>45.738059527718534</v>
      </c>
      <c r="U51" s="117">
        <f t="shared" si="4"/>
        <v>48.784600945641444</v>
      </c>
      <c r="V51" s="117">
        <f t="shared" si="4"/>
        <v>50.32268982814881</v>
      </c>
      <c r="W51" s="117">
        <f t="shared" si="4"/>
        <v>53.683154240353105</v>
      </c>
      <c r="X51" s="117">
        <f aca="true" t="shared" si="5" ref="X51:Y51">(X64+SUM(X67:X70))/1000</f>
        <v>56.541872237709484</v>
      </c>
      <c r="Y51" s="117">
        <f t="shared" si="5"/>
        <v>59.49532518719469</v>
      </c>
    </row>
    <row r="52" spans="3:25" ht="12">
      <c r="C52" s="116" t="s">
        <v>38</v>
      </c>
      <c r="D52" s="117">
        <f aca="true" t="shared" si="6" ref="D52:W52">(D72+D73)/1000</f>
        <v>25.605236271360585</v>
      </c>
      <c r="E52" s="117">
        <f t="shared" si="6"/>
        <v>28.0109806613578</v>
      </c>
      <c r="F52" s="117">
        <f t="shared" si="6"/>
        <v>35.7787325289789</v>
      </c>
      <c r="G52" s="117">
        <f t="shared" si="6"/>
        <v>37.4615049863999</v>
      </c>
      <c r="H52" s="117">
        <f t="shared" si="6"/>
        <v>42.1625366250406</v>
      </c>
      <c r="I52" s="117">
        <f t="shared" si="6"/>
        <v>46.655268642357406</v>
      </c>
      <c r="J52" s="117">
        <f t="shared" si="6"/>
        <v>56.1813525693132</v>
      </c>
      <c r="K52" s="117">
        <f t="shared" si="6"/>
        <v>67.77604521964739</v>
      </c>
      <c r="L52" s="117">
        <f t="shared" si="6"/>
        <v>75.7329854433429</v>
      </c>
      <c r="M52" s="117">
        <f t="shared" si="6"/>
        <v>74.6721440658518</v>
      </c>
      <c r="N52" s="117">
        <f t="shared" si="6"/>
        <v>84.90091194841469</v>
      </c>
      <c r="O52" s="117">
        <f t="shared" si="6"/>
        <v>97.5972119842902</v>
      </c>
      <c r="P52" s="117">
        <f t="shared" si="6"/>
        <v>102.3659410304598</v>
      </c>
      <c r="Q52" s="117">
        <f t="shared" si="6"/>
        <v>103.1602731495315</v>
      </c>
      <c r="R52" s="117">
        <f t="shared" si="6"/>
        <v>100.76203342122089</v>
      </c>
      <c r="S52" s="117">
        <f t="shared" si="6"/>
        <v>105.35514369412981</v>
      </c>
      <c r="T52" s="117">
        <f t="shared" si="6"/>
        <v>114.03822059886289</v>
      </c>
      <c r="U52" s="117">
        <f t="shared" si="6"/>
        <v>117.678689444185</v>
      </c>
      <c r="V52" s="117">
        <f t="shared" si="6"/>
        <v>120.72060440881951</v>
      </c>
      <c r="W52" s="117">
        <f t="shared" si="6"/>
        <v>128.5146344008673</v>
      </c>
      <c r="X52" s="117">
        <f aca="true" t="shared" si="7" ref="X52:Y52">(X72+X73)/1000</f>
        <v>136.1505716006116</v>
      </c>
      <c r="Y52" s="117">
        <f t="shared" si="7"/>
        <v>158.61092444445129</v>
      </c>
    </row>
    <row r="53" spans="3:25" ht="12">
      <c r="C53" s="116" t="s">
        <v>37</v>
      </c>
      <c r="D53" s="117">
        <f aca="true" t="shared" si="8" ref="D53:W53">D71/1000</f>
        <v>5.00468529936934</v>
      </c>
      <c r="E53" s="117">
        <f t="shared" si="8"/>
        <v>5.15555415904534</v>
      </c>
      <c r="F53" s="117">
        <f t="shared" si="8"/>
        <v>5.29352618906423</v>
      </c>
      <c r="G53" s="117">
        <f t="shared" si="8"/>
        <v>5.600182222663739</v>
      </c>
      <c r="H53" s="117">
        <f t="shared" si="8"/>
        <v>5.92550339191357</v>
      </c>
      <c r="I53" s="117">
        <f t="shared" si="8"/>
        <v>6.1710226801953105</v>
      </c>
      <c r="J53" s="117">
        <f t="shared" si="8"/>
        <v>6.44351061043908</v>
      </c>
      <c r="K53" s="117">
        <f t="shared" si="8"/>
        <v>6.80116882792417</v>
      </c>
      <c r="L53" s="117">
        <f t="shared" si="8"/>
        <v>6.9771026705733</v>
      </c>
      <c r="M53" s="117">
        <f t="shared" si="8"/>
        <v>6.99795514207204</v>
      </c>
      <c r="N53" s="117">
        <f t="shared" si="8"/>
        <v>7.5130127866880505</v>
      </c>
      <c r="O53" s="117">
        <f t="shared" si="8"/>
        <v>7.64098465834726</v>
      </c>
      <c r="P53" s="117">
        <f t="shared" si="8"/>
        <v>7.933058114290771</v>
      </c>
      <c r="Q53" s="117">
        <f t="shared" si="8"/>
        <v>8.16828272654811</v>
      </c>
      <c r="R53" s="117">
        <f t="shared" si="8"/>
        <v>8.31075567507245</v>
      </c>
      <c r="S53" s="117">
        <f t="shared" si="8"/>
        <v>8.73402035738049</v>
      </c>
      <c r="T53" s="117">
        <f t="shared" si="8"/>
        <v>8.76741997082886</v>
      </c>
      <c r="U53" s="117">
        <f t="shared" si="8"/>
        <v>8.84659523500333</v>
      </c>
      <c r="V53" s="117">
        <f t="shared" si="8"/>
        <v>9.12091369920813</v>
      </c>
      <c r="W53" s="117">
        <f t="shared" si="8"/>
        <v>9.41470008901689</v>
      </c>
      <c r="X53" s="117">
        <f aca="true" t="shared" si="9" ref="X53:Y53">X71/1000</f>
        <v>9.55334885943937</v>
      </c>
      <c r="Y53" s="117">
        <f t="shared" si="9"/>
        <v>10.0080839262426</v>
      </c>
    </row>
    <row r="54" spans="3:25" ht="12">
      <c r="C54" s="116" t="s">
        <v>24</v>
      </c>
      <c r="D54" s="148">
        <f>SUM(D49:D53)</f>
        <v>126.3867715672733</v>
      </c>
      <c r="E54" s="117">
        <f aca="true" t="shared" si="10" ref="E54:F54">SUM(E49:E53)</f>
        <v>133.59057996632163</v>
      </c>
      <c r="F54" s="117">
        <f t="shared" si="10"/>
        <v>143.37629022433217</v>
      </c>
      <c r="G54" s="117">
        <f aca="true" t="shared" si="11" ref="G54:V54">SUM(G49:G53)</f>
        <v>147.0616297196802</v>
      </c>
      <c r="H54" s="117">
        <f t="shared" si="11"/>
        <v>156.11695849567585</v>
      </c>
      <c r="I54" s="117">
        <f t="shared" si="11"/>
        <v>162.92347108696111</v>
      </c>
      <c r="J54" s="117">
        <f t="shared" si="11"/>
        <v>180.47819628355805</v>
      </c>
      <c r="K54" s="117">
        <f t="shared" si="11"/>
        <v>198.21475455661547</v>
      </c>
      <c r="L54" s="148">
        <f t="shared" si="11"/>
        <v>212.35561420484635</v>
      </c>
      <c r="M54" s="117">
        <f t="shared" si="11"/>
        <v>211.63107549432638</v>
      </c>
      <c r="N54" s="117">
        <f t="shared" si="11"/>
        <v>230.00185877741367</v>
      </c>
      <c r="O54" s="117">
        <f t="shared" si="11"/>
        <v>247.51934352847778</v>
      </c>
      <c r="P54" s="117">
        <f t="shared" si="11"/>
        <v>254.936447273797</v>
      </c>
      <c r="Q54" s="117">
        <f t="shared" si="11"/>
        <v>257.5379503874973</v>
      </c>
      <c r="R54" s="117">
        <f t="shared" si="11"/>
        <v>254.23580225145022</v>
      </c>
      <c r="S54" s="117">
        <f t="shared" si="11"/>
        <v>267.8652320309119</v>
      </c>
      <c r="T54" s="117">
        <f t="shared" si="11"/>
        <v>280.5818321460512</v>
      </c>
      <c r="U54" s="117">
        <f t="shared" si="11"/>
        <v>291.8639522570492</v>
      </c>
      <c r="V54" s="117">
        <f t="shared" si="11"/>
        <v>304.0325148481921</v>
      </c>
      <c r="W54" s="117">
        <f aca="true" t="shared" si="12" ref="W54:X54">SUM(W49:W53)</f>
        <v>319.1558162176129</v>
      </c>
      <c r="X54" s="117">
        <f t="shared" si="12"/>
        <v>332.8776702197367</v>
      </c>
      <c r="Y54" s="148">
        <f aca="true" t="shared" si="13" ref="Y54">SUM(Y49:Y53)</f>
        <v>368.5024833190533</v>
      </c>
    </row>
    <row r="56" ht="14.45" customHeight="1">
      <c r="C56" s="95" t="s">
        <v>171</v>
      </c>
    </row>
    <row r="57" ht="15" customHeight="1">
      <c r="C57" s="75" t="s">
        <v>208</v>
      </c>
    </row>
    <row r="58" spans="3:25" ht="15" customHeight="1">
      <c r="C58" s="75"/>
      <c r="Y58" s="49" t="s">
        <v>185</v>
      </c>
    </row>
    <row r="59" spans="3:25" s="121" customFormat="1" ht="15" customHeight="1">
      <c r="C59" s="118" t="s">
        <v>183</v>
      </c>
      <c r="D59" s="149">
        <f aca="true" t="shared" si="14" ref="D59:W59">SUM(D49:D51)</f>
        <v>95.77684999654338</v>
      </c>
      <c r="E59" s="119">
        <f t="shared" si="14"/>
        <v>100.42404514591847</v>
      </c>
      <c r="F59" s="119">
        <f t="shared" si="14"/>
        <v>102.30403150628904</v>
      </c>
      <c r="G59" s="119">
        <f t="shared" si="14"/>
        <v>103.99994251061656</v>
      </c>
      <c r="H59" s="119">
        <f t="shared" si="14"/>
        <v>108.02891847872169</v>
      </c>
      <c r="I59" s="119">
        <f t="shared" si="14"/>
        <v>110.0971797644084</v>
      </c>
      <c r="J59" s="119">
        <f t="shared" si="14"/>
        <v>117.85333310380577</v>
      </c>
      <c r="K59" s="119">
        <f t="shared" si="14"/>
        <v>123.63754050904393</v>
      </c>
      <c r="L59" s="119">
        <f t="shared" si="14"/>
        <v>129.64552609093016</v>
      </c>
      <c r="M59" s="119">
        <f t="shared" si="14"/>
        <v>129.96097628640254</v>
      </c>
      <c r="N59" s="119">
        <f t="shared" si="14"/>
        <v>137.58793404231093</v>
      </c>
      <c r="O59" s="119">
        <f t="shared" si="14"/>
        <v>142.28114688584031</v>
      </c>
      <c r="P59" s="119">
        <f t="shared" si="14"/>
        <v>144.63744812904645</v>
      </c>
      <c r="Q59" s="119">
        <f t="shared" si="14"/>
        <v>146.20939451141768</v>
      </c>
      <c r="R59" s="119">
        <f t="shared" si="14"/>
        <v>145.16301315515688</v>
      </c>
      <c r="S59" s="119">
        <f t="shared" si="14"/>
        <v>153.77606797940163</v>
      </c>
      <c r="T59" s="119">
        <f t="shared" si="14"/>
        <v>157.77619157635945</v>
      </c>
      <c r="U59" s="119">
        <f t="shared" si="14"/>
        <v>165.33866757786086</v>
      </c>
      <c r="V59" s="119">
        <f t="shared" si="14"/>
        <v>174.19099674016442</v>
      </c>
      <c r="W59" s="119">
        <f t="shared" si="14"/>
        <v>181.2264817277287</v>
      </c>
      <c r="X59" s="119">
        <f aca="true" t="shared" si="15" ref="X59:Y59">SUM(X49:X51)</f>
        <v>187.17374975968568</v>
      </c>
      <c r="Y59" s="149">
        <f t="shared" si="15"/>
        <v>199.88347494835938</v>
      </c>
    </row>
    <row r="60" spans="3:25" s="121" customFormat="1" ht="15" customHeight="1">
      <c r="C60" s="118" t="s">
        <v>184</v>
      </c>
      <c r="D60" s="149">
        <f aca="true" t="shared" si="16" ref="D60:W60">SUM(D52:D53)</f>
        <v>30.609921570729924</v>
      </c>
      <c r="E60" s="119">
        <f t="shared" si="16"/>
        <v>33.166534820403136</v>
      </c>
      <c r="F60" s="119">
        <f t="shared" si="16"/>
        <v>41.07225871804313</v>
      </c>
      <c r="G60" s="119">
        <f t="shared" si="16"/>
        <v>43.06168720906364</v>
      </c>
      <c r="H60" s="119">
        <f t="shared" si="16"/>
        <v>48.088040016954174</v>
      </c>
      <c r="I60" s="119">
        <f t="shared" si="16"/>
        <v>52.82629132255272</v>
      </c>
      <c r="J60" s="119">
        <f t="shared" si="16"/>
        <v>62.624863179752275</v>
      </c>
      <c r="K60" s="119">
        <f t="shared" si="16"/>
        <v>74.57721404757156</v>
      </c>
      <c r="L60" s="119">
        <f t="shared" si="16"/>
        <v>82.7100881139162</v>
      </c>
      <c r="M60" s="119">
        <f t="shared" si="16"/>
        <v>81.67009920792384</v>
      </c>
      <c r="N60" s="119">
        <f t="shared" si="16"/>
        <v>92.41392473510274</v>
      </c>
      <c r="O60" s="119">
        <f t="shared" si="16"/>
        <v>105.23819664263746</v>
      </c>
      <c r="P60" s="119">
        <f t="shared" si="16"/>
        <v>110.29899914475057</v>
      </c>
      <c r="Q60" s="119">
        <f t="shared" si="16"/>
        <v>111.32855587607962</v>
      </c>
      <c r="R60" s="119">
        <f t="shared" si="16"/>
        <v>109.07278909629335</v>
      </c>
      <c r="S60" s="119">
        <f t="shared" si="16"/>
        <v>114.0891640515103</v>
      </c>
      <c r="T60" s="119">
        <f t="shared" si="16"/>
        <v>122.80564056969175</v>
      </c>
      <c r="U60" s="119">
        <f t="shared" si="16"/>
        <v>126.52528467918833</v>
      </c>
      <c r="V60" s="119">
        <f t="shared" si="16"/>
        <v>129.84151810802763</v>
      </c>
      <c r="W60" s="119">
        <f t="shared" si="16"/>
        <v>137.92933448988418</v>
      </c>
      <c r="X60" s="119">
        <f aca="true" t="shared" si="17" ref="X60:Y60">SUM(X52:X53)</f>
        <v>145.703920460051</v>
      </c>
      <c r="Y60" s="149">
        <f t="shared" si="17"/>
        <v>168.61900837069388</v>
      </c>
    </row>
    <row r="61" spans="3:25" ht="12">
      <c r="C61" s="75"/>
      <c r="D61" s="46"/>
      <c r="E61" s="120">
        <f aca="true" t="shared" si="18" ref="E61:Y61">(E54/D54-1)*100</f>
        <v>5.699812021239792</v>
      </c>
      <c r="F61" s="120">
        <f t="shared" si="18"/>
        <v>7.325149917365081</v>
      </c>
      <c r="G61" s="120">
        <f t="shared" si="18"/>
        <v>2.570396743828307</v>
      </c>
      <c r="H61" s="120">
        <f t="shared" si="18"/>
        <v>6.157506069568486</v>
      </c>
      <c r="I61" s="120">
        <f t="shared" si="18"/>
        <v>4.359880346678535</v>
      </c>
      <c r="J61" s="120">
        <f t="shared" si="18"/>
        <v>10.774828868718988</v>
      </c>
      <c r="K61" s="120">
        <f t="shared" si="18"/>
        <v>9.827535202751392</v>
      </c>
      <c r="L61" s="120">
        <f t="shared" si="18"/>
        <v>7.134110515568026</v>
      </c>
      <c r="M61" s="120">
        <f t="shared" si="18"/>
        <v>-0.3411912198474032</v>
      </c>
      <c r="N61" s="120">
        <f t="shared" si="18"/>
        <v>8.680569826608387</v>
      </c>
      <c r="O61" s="120">
        <f t="shared" si="18"/>
        <v>7.616236166168022</v>
      </c>
      <c r="P61" s="120">
        <f t="shared" si="18"/>
        <v>2.9965753947088336</v>
      </c>
      <c r="Q61" s="120">
        <f t="shared" si="18"/>
        <v>1.0204516229514793</v>
      </c>
      <c r="R61" s="120">
        <f t="shared" si="18"/>
        <v>-1.2821986550248576</v>
      </c>
      <c r="S61" s="120">
        <f t="shared" si="18"/>
        <v>5.36094037848438</v>
      </c>
      <c r="T61" s="120">
        <f t="shared" si="18"/>
        <v>4.7473873405384115</v>
      </c>
      <c r="U61" s="120">
        <f t="shared" si="18"/>
        <v>4.020973141669892</v>
      </c>
      <c r="V61" s="120">
        <f t="shared" si="18"/>
        <v>4.16925848397538</v>
      </c>
      <c r="W61" s="120">
        <f t="shared" si="18"/>
        <v>4.974238159024558</v>
      </c>
      <c r="X61" s="120">
        <f t="shared" si="18"/>
        <v>4.2994215692963245</v>
      </c>
      <c r="Y61" s="120">
        <f t="shared" si="18"/>
        <v>10.702073550262536</v>
      </c>
    </row>
    <row r="62" spans="3:43" ht="12">
      <c r="C62" s="114"/>
      <c r="X62" s="121"/>
      <c r="Y62" s="121"/>
      <c r="Z62" s="121"/>
      <c r="AA62" s="121"/>
      <c r="AB62" s="121"/>
      <c r="AC62" s="121"/>
      <c r="AD62" s="121"/>
      <c r="AE62" s="121"/>
      <c r="AF62" s="121"/>
      <c r="AG62" s="121"/>
      <c r="AH62" s="121"/>
      <c r="AI62" s="121"/>
      <c r="AJ62" s="121"/>
      <c r="AK62" s="121"/>
      <c r="AL62" s="121"/>
      <c r="AM62" s="121"/>
      <c r="AN62" s="121"/>
      <c r="AO62" s="121"/>
      <c r="AP62" s="121"/>
      <c r="AQ62" s="121"/>
    </row>
    <row r="63" spans="3:43" s="125" customFormat="1" ht="12">
      <c r="C63" s="122" t="s">
        <v>55</v>
      </c>
      <c r="D63" s="123" t="s">
        <v>0</v>
      </c>
      <c r="E63" s="123" t="s">
        <v>1</v>
      </c>
      <c r="F63" s="123" t="s">
        <v>2</v>
      </c>
      <c r="G63" s="123" t="s">
        <v>3</v>
      </c>
      <c r="H63" s="123" t="s">
        <v>4</v>
      </c>
      <c r="I63" s="123" t="s">
        <v>5</v>
      </c>
      <c r="J63" s="123" t="s">
        <v>6</v>
      </c>
      <c r="K63" s="123" t="s">
        <v>7</v>
      </c>
      <c r="L63" s="123" t="s">
        <v>8</v>
      </c>
      <c r="M63" s="123" t="s">
        <v>9</v>
      </c>
      <c r="N63" s="123" t="s">
        <v>10</v>
      </c>
      <c r="O63" s="123" t="s">
        <v>11</v>
      </c>
      <c r="P63" s="123" t="s">
        <v>12</v>
      </c>
      <c r="Q63" s="123" t="s">
        <v>95</v>
      </c>
      <c r="R63" s="123" t="s">
        <v>96</v>
      </c>
      <c r="S63" s="123" t="s">
        <v>97</v>
      </c>
      <c r="T63" s="123" t="s">
        <v>98</v>
      </c>
      <c r="U63" s="123" t="s">
        <v>99</v>
      </c>
      <c r="V63" s="123" t="s">
        <v>100</v>
      </c>
      <c r="W63" s="123" t="s">
        <v>101</v>
      </c>
      <c r="X63" s="123" t="s">
        <v>102</v>
      </c>
      <c r="Y63" s="123" t="s">
        <v>195</v>
      </c>
      <c r="Z63" s="124" t="s">
        <v>43</v>
      </c>
      <c r="AA63" s="124" t="s">
        <v>43</v>
      </c>
      <c r="AB63" s="124" t="s">
        <v>43</v>
      </c>
      <c r="AC63" s="124" t="s">
        <v>43</v>
      </c>
      <c r="AD63" s="124" t="s">
        <v>43</v>
      </c>
      <c r="AE63" s="124" t="s">
        <v>43</v>
      </c>
      <c r="AF63" s="124" t="s">
        <v>43</v>
      </c>
      <c r="AG63" s="124" t="s">
        <v>43</v>
      </c>
      <c r="AH63" s="124" t="s">
        <v>43</v>
      </c>
      <c r="AI63" s="124" t="s">
        <v>43</v>
      </c>
      <c r="AJ63" s="124" t="s">
        <v>43</v>
      </c>
      <c r="AK63" s="124" t="s">
        <v>43</v>
      </c>
      <c r="AL63" s="124" t="s">
        <v>43</v>
      </c>
      <c r="AM63" s="124" t="s">
        <v>43</v>
      </c>
      <c r="AN63" s="124" t="s">
        <v>43</v>
      </c>
      <c r="AO63" s="124" t="s">
        <v>43</v>
      </c>
      <c r="AP63" s="124" t="s">
        <v>43</v>
      </c>
      <c r="AQ63" s="124"/>
    </row>
    <row r="64" spans="3:43" s="125" customFormat="1" ht="12">
      <c r="C64" s="126" t="s">
        <v>40</v>
      </c>
      <c r="D64" s="127">
        <f>'Data Fig4'!C18</f>
        <v>6275.19772135952</v>
      </c>
      <c r="E64" s="127">
        <f>'Data Fig4'!D18</f>
        <v>6509.17448569399</v>
      </c>
      <c r="F64" s="127">
        <f>'Data Fig4'!E18</f>
        <v>6616.71809433183</v>
      </c>
      <c r="G64" s="127">
        <f>'Data Fig4'!F18</f>
        <v>6272.18134610404</v>
      </c>
      <c r="H64" s="127">
        <f>'Data Fig4'!G18</f>
        <v>6426.90709176989</v>
      </c>
      <c r="I64" s="127">
        <f>'Data Fig4'!H18</f>
        <v>6347.94810414519</v>
      </c>
      <c r="J64" s="127">
        <f>'Data Fig4'!I18</f>
        <v>6130.04318984022</v>
      </c>
      <c r="K64" s="127">
        <f>'Data Fig4'!J18</f>
        <v>6197.9754503101</v>
      </c>
      <c r="L64" s="127">
        <f>'Data Fig4'!K18</f>
        <v>6372.95699664338</v>
      </c>
      <c r="M64" s="127">
        <f>'Data Fig4'!L18</f>
        <v>6172.67886111416</v>
      </c>
      <c r="N64" s="127">
        <f>'Data Fig4'!M18</f>
        <v>5952.43744748641</v>
      </c>
      <c r="O64" s="127">
        <f>'Data Fig4'!N18</f>
        <v>6237.09621742123</v>
      </c>
      <c r="P64" s="127">
        <f>'Data Fig4'!O18</f>
        <v>6250.20063349723</v>
      </c>
      <c r="Q64" s="127">
        <f>'Data Fig4'!P18</f>
        <v>6372.71374498259</v>
      </c>
      <c r="R64" s="127">
        <f>'Data Fig4'!Q18</f>
        <v>5787.09248930299</v>
      </c>
      <c r="S64" s="127">
        <f>'Data Fig4'!R18</f>
        <v>6209.57142920385</v>
      </c>
      <c r="T64" s="127">
        <f>'Data Fig4'!S18</f>
        <v>5453.70902452983</v>
      </c>
      <c r="U64" s="127">
        <f>'Data Fig4'!T18</f>
        <v>5790.27984329509</v>
      </c>
      <c r="V64" s="127">
        <f>'Data Fig4'!U18</f>
        <v>5968.57462064307</v>
      </c>
      <c r="W64" s="127">
        <f>'Data Fig4'!V18</f>
        <v>6584.55192005986</v>
      </c>
      <c r="X64" s="127">
        <f>'Data Fig4'!W18</f>
        <v>6494.44931140386</v>
      </c>
      <c r="Y64" s="127">
        <f>'Data Fig4'!X18</f>
        <v>6788.75023584698</v>
      </c>
      <c r="Z64" s="124"/>
      <c r="AA64" s="124"/>
      <c r="AB64" s="124"/>
      <c r="AC64" s="124"/>
      <c r="AD64" s="124"/>
      <c r="AE64" s="124"/>
      <c r="AF64" s="124"/>
      <c r="AG64" s="124"/>
      <c r="AH64" s="124"/>
      <c r="AI64" s="124"/>
      <c r="AJ64" s="124"/>
      <c r="AK64" s="124"/>
      <c r="AL64" s="124"/>
      <c r="AM64" s="124"/>
      <c r="AN64" s="124"/>
      <c r="AO64" s="124"/>
      <c r="AP64" s="124"/>
      <c r="AQ64" s="124"/>
    </row>
    <row r="65" spans="3:43" s="125" customFormat="1" ht="12">
      <c r="C65" s="126" t="s">
        <v>14</v>
      </c>
      <c r="D65" s="128">
        <f>'Data Fig4'!C20</f>
        <v>26354.2600529853</v>
      </c>
      <c r="E65" s="128">
        <f>'Data Fig4'!D20</f>
        <v>27015.88153976</v>
      </c>
      <c r="F65" s="128">
        <f>'Data Fig4'!E20</f>
        <v>27437.5472563671</v>
      </c>
      <c r="G65" s="128">
        <f>'Data Fig4'!F20</f>
        <v>28381.6822704394</v>
      </c>
      <c r="H65" s="128">
        <f>'Data Fig4'!G20</f>
        <v>29447.7453442718</v>
      </c>
      <c r="I65" s="128">
        <f>'Data Fig4'!H20</f>
        <v>29451.5840567333</v>
      </c>
      <c r="J65" s="128">
        <f>'Data Fig4'!I20</f>
        <v>29977.4502386979</v>
      </c>
      <c r="K65" s="128">
        <f>'Data Fig4'!J20</f>
        <v>31413.1713952632</v>
      </c>
      <c r="L65" s="128">
        <f>'Data Fig4'!K20</f>
        <v>31626.8470068119</v>
      </c>
      <c r="M65" s="128">
        <f>'Data Fig4'!L20</f>
        <v>31491.3613887218</v>
      </c>
      <c r="N65" s="128">
        <f>'Data Fig4'!M20</f>
        <v>31949.2131601641</v>
      </c>
      <c r="O65" s="128">
        <f>'Data Fig4'!N20</f>
        <v>32722.4404945709</v>
      </c>
      <c r="P65" s="128">
        <f>'Data Fig4'!O20</f>
        <v>33008.8070491311</v>
      </c>
      <c r="Q65" s="128">
        <f>'Data Fig4'!P20</f>
        <v>33863.2984605027</v>
      </c>
      <c r="R65" s="128">
        <f>'Data Fig4'!Q20</f>
        <v>34897.8083810369</v>
      </c>
      <c r="S65" s="128">
        <f>'Data Fig4'!R20</f>
        <v>36192.8418393233</v>
      </c>
      <c r="T65" s="128">
        <f>'Data Fig4'!S20</f>
        <v>35775.3708443855</v>
      </c>
      <c r="U65" s="128">
        <f>'Data Fig4'!T20</f>
        <v>37021.0858229395</v>
      </c>
      <c r="V65" s="128">
        <f>'Data Fig4'!U20</f>
        <v>40253.7539974578</v>
      </c>
      <c r="W65" s="128">
        <f>'Data Fig4'!V20</f>
        <v>41570.2439443896</v>
      </c>
      <c r="X65" s="128">
        <f>'Data Fig4'!W20</f>
        <v>42941.2749111862</v>
      </c>
      <c r="Y65" s="128">
        <f>'Data Fig4'!X20</f>
        <v>45633.3466657161</v>
      </c>
      <c r="Z65" s="124"/>
      <c r="AA65" s="124"/>
      <c r="AB65" s="124"/>
      <c r="AC65" s="124"/>
      <c r="AD65" s="124"/>
      <c r="AE65" s="124"/>
      <c r="AF65" s="124"/>
      <c r="AG65" s="124"/>
      <c r="AH65" s="124"/>
      <c r="AI65" s="124"/>
      <c r="AJ65" s="124"/>
      <c r="AK65" s="124"/>
      <c r="AL65" s="124"/>
      <c r="AM65" s="124"/>
      <c r="AN65" s="124"/>
      <c r="AO65" s="124"/>
      <c r="AP65" s="124"/>
      <c r="AQ65" s="124"/>
    </row>
    <row r="66" spans="3:43" s="125" customFormat="1" ht="12">
      <c r="C66" s="126" t="s">
        <v>20</v>
      </c>
      <c r="D66" s="128">
        <f>'Data Fig4'!C21</f>
        <v>37402.2252690363</v>
      </c>
      <c r="E66" s="128">
        <f>'Data Fig4'!D21</f>
        <v>38736.4235467197</v>
      </c>
      <c r="F66" s="128">
        <f>'Data Fig4'!E21</f>
        <v>40923.5571374298</v>
      </c>
      <c r="G66" s="128">
        <f>'Data Fig4'!F21</f>
        <v>42174.6424729969</v>
      </c>
      <c r="H66" s="128">
        <f>'Data Fig4'!G21</f>
        <v>44291.137546736</v>
      </c>
      <c r="I66" s="128">
        <f>'Data Fig4'!H21</f>
        <v>46348.2294193239</v>
      </c>
      <c r="J66" s="128">
        <f>'Data Fig4'!I21</f>
        <v>49904.099367194</v>
      </c>
      <c r="K66" s="128">
        <f>'Data Fig4'!J21</f>
        <v>53076.9729944183</v>
      </c>
      <c r="L66" s="128">
        <f>'Data Fig4'!K21</f>
        <v>56925.5664648946</v>
      </c>
      <c r="M66" s="128">
        <f>'Data Fig4'!L21</f>
        <v>56807.3574240775</v>
      </c>
      <c r="N66" s="128">
        <f>'Data Fig4'!M21</f>
        <v>62252.1512722033</v>
      </c>
      <c r="O66" s="128">
        <f>'Data Fig4'!N21</f>
        <v>64042.2237859919</v>
      </c>
      <c r="P66" s="128">
        <f>'Data Fig4'!O21</f>
        <v>65323.7483356386</v>
      </c>
      <c r="Q66" s="128">
        <f>'Data Fig4'!P21</f>
        <v>65050.6404900006</v>
      </c>
      <c r="R66" s="128">
        <f>'Data Fig4'!Q21</f>
        <v>67257.066333897</v>
      </c>
      <c r="S66" s="128">
        <f>'Data Fig4'!R21</f>
        <v>73551.4501566518</v>
      </c>
      <c r="T66" s="128">
        <f>'Data Fig4'!S21</f>
        <v>76262.7612042554</v>
      </c>
      <c r="U66" s="128">
        <f>'Data Fig4'!T21</f>
        <v>79532.9808092799</v>
      </c>
      <c r="V66" s="128">
        <f>'Data Fig4'!U21</f>
        <v>83614.5529145578</v>
      </c>
      <c r="W66" s="128">
        <f>'Data Fig4'!V21</f>
        <v>85973.083542986</v>
      </c>
      <c r="X66" s="128">
        <f>'Data Fig4'!W21</f>
        <v>87690.60261079</v>
      </c>
      <c r="Y66" s="128">
        <f>'Data Fig4'!X21</f>
        <v>94754.8030954486</v>
      </c>
      <c r="Z66" s="124"/>
      <c r="AA66" s="124"/>
      <c r="AB66" s="124"/>
      <c r="AC66" s="124"/>
      <c r="AD66" s="124"/>
      <c r="AE66" s="124"/>
      <c r="AF66" s="124"/>
      <c r="AG66" s="124"/>
      <c r="AH66" s="124"/>
      <c r="AI66" s="124"/>
      <c r="AJ66" s="124"/>
      <c r="AK66" s="124"/>
      <c r="AL66" s="124"/>
      <c r="AM66" s="124"/>
      <c r="AN66" s="124"/>
      <c r="AO66" s="124"/>
      <c r="AP66" s="124"/>
      <c r="AQ66" s="124"/>
    </row>
    <row r="67" spans="3:43" s="125" customFormat="1" ht="12">
      <c r="C67" s="126" t="s">
        <v>44</v>
      </c>
      <c r="D67" s="128">
        <f>'Data Fig4'!C22</f>
        <v>7150.81178911045</v>
      </c>
      <c r="E67" s="128">
        <f>'Data Fig4'!D22</f>
        <v>8484.14453235844</v>
      </c>
      <c r="F67" s="128">
        <f>'Data Fig4'!E22</f>
        <v>8586.4303612496</v>
      </c>
      <c r="G67" s="128">
        <f>'Data Fig4'!F22</f>
        <v>8958.95861135818</v>
      </c>
      <c r="H67" s="128">
        <f>'Data Fig4'!G22</f>
        <v>9374.86218276518</v>
      </c>
      <c r="I67" s="128">
        <f>'Data Fig4'!H22</f>
        <v>9480.68486851455</v>
      </c>
      <c r="J67" s="128">
        <f>'Data Fig4'!I22</f>
        <v>10888.7618094372</v>
      </c>
      <c r="K67" s="128">
        <f>'Data Fig4'!J22</f>
        <v>11376.1816323855</v>
      </c>
      <c r="L67" s="128">
        <f>'Data Fig4'!K22</f>
        <v>12110.0836007234</v>
      </c>
      <c r="M67" s="128">
        <f>'Data Fig4'!L22</f>
        <v>12139.0208864113</v>
      </c>
      <c r="N67" s="128">
        <f>'Data Fig4'!M22</f>
        <v>13249.4330261766</v>
      </c>
      <c r="O67" s="128">
        <f>'Data Fig4'!N22</f>
        <v>14715.2704289743</v>
      </c>
      <c r="P67" s="128">
        <f>'Data Fig4'!O22</f>
        <v>15700.3757100692</v>
      </c>
      <c r="Q67" s="128">
        <f>'Data Fig4'!P22</f>
        <v>16650.223800537</v>
      </c>
      <c r="R67" s="128">
        <f>'Data Fig4'!Q22</f>
        <v>16004.2370446188</v>
      </c>
      <c r="S67" s="128">
        <f>'Data Fig4'!R22</f>
        <v>16300.1281638167</v>
      </c>
      <c r="T67" s="128">
        <f>'Data Fig4'!S22</f>
        <v>18774.5156775966</v>
      </c>
      <c r="U67" s="128">
        <f>'Data Fig4'!T22</f>
        <v>20880.333721824</v>
      </c>
      <c r="V67" s="128">
        <f>'Data Fig4'!U22</f>
        <v>21990.3882119103</v>
      </c>
      <c r="W67" s="128">
        <f>'Data Fig4'!V22</f>
        <v>23590.8429851681</v>
      </c>
      <c r="X67" s="128">
        <f>'Data Fig4'!W22</f>
        <v>25133.8748129778</v>
      </c>
      <c r="Y67" s="128">
        <f>'Data Fig4'!X22</f>
        <v>27980.8060553462</v>
      </c>
      <c r="Z67" s="124"/>
      <c r="AA67" s="124"/>
      <c r="AB67" s="124"/>
      <c r="AC67" s="124"/>
      <c r="AD67" s="124"/>
      <c r="AE67" s="124"/>
      <c r="AF67" s="124"/>
      <c r="AG67" s="124"/>
      <c r="AH67" s="124"/>
      <c r="AI67" s="124"/>
      <c r="AJ67" s="124"/>
      <c r="AK67" s="124"/>
      <c r="AL67" s="124"/>
      <c r="AM67" s="124"/>
      <c r="AN67" s="124"/>
      <c r="AO67" s="124"/>
      <c r="AP67" s="124"/>
      <c r="AQ67" s="124"/>
    </row>
    <row r="68" spans="3:43" s="125" customFormat="1" ht="12">
      <c r="C68" s="126" t="s">
        <v>45</v>
      </c>
      <c r="D68" s="128">
        <f>'Data Fig4'!C23</f>
        <v>1822.43737556677</v>
      </c>
      <c r="E68" s="128">
        <f>'Data Fig4'!D23</f>
        <v>2091.20749914531</v>
      </c>
      <c r="F68" s="128">
        <f>'Data Fig4'!E23</f>
        <v>1966.59365653667</v>
      </c>
      <c r="G68" s="128">
        <f>'Data Fig4'!F23</f>
        <v>1826.42059372535</v>
      </c>
      <c r="H68" s="128">
        <f>'Data Fig4'!G23</f>
        <v>1906.02987145773</v>
      </c>
      <c r="I68" s="128">
        <f>'Data Fig4'!H23</f>
        <v>1864.78564481047</v>
      </c>
      <c r="J68" s="128">
        <f>'Data Fig4'!I23</f>
        <v>2358.94790578028</v>
      </c>
      <c r="K68" s="128">
        <f>'Data Fig4'!J23</f>
        <v>2394.71941784135</v>
      </c>
      <c r="L68" s="128">
        <f>'Data Fig4'!K23</f>
        <v>2443.19186683707</v>
      </c>
      <c r="M68" s="128">
        <f>'Data Fig4'!L23</f>
        <v>2455.16228989988</v>
      </c>
      <c r="N68" s="128">
        <f>'Data Fig4'!M23</f>
        <v>2335.2602110564</v>
      </c>
      <c r="O68" s="128">
        <f>'Data Fig4'!N23</f>
        <v>2456.38755990019</v>
      </c>
      <c r="P68" s="128">
        <f>'Data Fig4'!O23</f>
        <v>2492.99316698831</v>
      </c>
      <c r="Q68" s="128">
        <f>'Data Fig4'!P23</f>
        <v>2409.36854637636</v>
      </c>
      <c r="R68" s="128">
        <f>'Data Fig4'!Q23</f>
        <v>1769.0066952083</v>
      </c>
      <c r="S68" s="128">
        <f>'Data Fig4'!R23</f>
        <v>1670.92537434597</v>
      </c>
      <c r="T68" s="128">
        <f>'Data Fig4'!S23</f>
        <v>1632.14117880148</v>
      </c>
      <c r="U68" s="128">
        <f>'Data Fig4'!T23</f>
        <v>1706.73183884729</v>
      </c>
      <c r="V68" s="128">
        <f>'Data Fig4'!U23</f>
        <v>1662.41099526407</v>
      </c>
      <c r="W68" s="128">
        <f>'Data Fig4'!V23</f>
        <v>1686.25475215886</v>
      </c>
      <c r="X68" s="128">
        <f>'Data Fig4'!W23</f>
        <v>1822.73269303931</v>
      </c>
      <c r="Y68" s="128">
        <f>'Data Fig4'!X23</f>
        <v>1633.85514163247</v>
      </c>
      <c r="Z68" s="124"/>
      <c r="AA68" s="124"/>
      <c r="AB68" s="124"/>
      <c r="AC68" s="124"/>
      <c r="AD68" s="124"/>
      <c r="AE68" s="124"/>
      <c r="AF68" s="124"/>
      <c r="AG68" s="124"/>
      <c r="AH68" s="124"/>
      <c r="AI68" s="124"/>
      <c r="AJ68" s="124"/>
      <c r="AK68" s="124"/>
      <c r="AL68" s="124"/>
      <c r="AM68" s="124"/>
      <c r="AN68" s="124"/>
      <c r="AO68" s="124"/>
      <c r="AP68" s="124"/>
      <c r="AQ68" s="124"/>
    </row>
    <row r="69" spans="3:43" s="125" customFormat="1" ht="12">
      <c r="C69" s="126" t="s">
        <v>46</v>
      </c>
      <c r="D69" s="128">
        <f>'Data Fig4'!C24</f>
        <v>6795.49296211391</v>
      </c>
      <c r="E69" s="128">
        <f>'Data Fig4'!D24</f>
        <v>7267.21200304482</v>
      </c>
      <c r="F69" s="128">
        <f>'Data Fig4'!E24</f>
        <v>6958.1133246631</v>
      </c>
      <c r="G69" s="128">
        <f>'Data Fig4'!F24</f>
        <v>6752.62379050166</v>
      </c>
      <c r="H69" s="128">
        <f>'Data Fig4'!G24</f>
        <v>6894.24581900764</v>
      </c>
      <c r="I69" s="128">
        <f>'Data Fig4'!H24</f>
        <v>6824.45662624831</v>
      </c>
      <c r="J69" s="128">
        <f>'Data Fig4'!I24</f>
        <v>7303.87825894306</v>
      </c>
      <c r="K69" s="128">
        <f>'Data Fig4'!J24</f>
        <v>7342.84735424868</v>
      </c>
      <c r="L69" s="128">
        <f>'Data Fig4'!K24</f>
        <v>7586.0401719513</v>
      </c>
      <c r="M69" s="128">
        <f>'Data Fig4'!L24</f>
        <v>7998.8479602297</v>
      </c>
      <c r="N69" s="128">
        <f>'Data Fig4'!M24</f>
        <v>8121.67488793013</v>
      </c>
      <c r="O69" s="128">
        <f>'Data Fig4'!N24</f>
        <v>8058.77299648449</v>
      </c>
      <c r="P69" s="128">
        <f>'Data Fig4'!O24</f>
        <v>7922.77123640522</v>
      </c>
      <c r="Q69" s="128">
        <f>'Data Fig4'!P24</f>
        <v>7784.67307074723</v>
      </c>
      <c r="R69" s="128">
        <f>'Data Fig4'!Q24</f>
        <v>6699.9842331022</v>
      </c>
      <c r="S69" s="128">
        <f>'Data Fig4'!R24</f>
        <v>7034.83597107802</v>
      </c>
      <c r="T69" s="128">
        <f>'Data Fig4'!S24</f>
        <v>6825.32190545403</v>
      </c>
      <c r="U69" s="128">
        <f>'Data Fig4'!T24</f>
        <v>6899.20988359997</v>
      </c>
      <c r="V69" s="128">
        <f>'Data Fig4'!U24</f>
        <v>7065.33871756047</v>
      </c>
      <c r="W69" s="128">
        <f>'Data Fig4'!V24</f>
        <v>7496.59777696649</v>
      </c>
      <c r="X69" s="128">
        <f>'Data Fig4'!W24</f>
        <v>7683.86950326892</v>
      </c>
      <c r="Y69" s="128">
        <f>'Data Fig4'!X24</f>
        <v>7858.16198898193</v>
      </c>
      <c r="Z69" s="124"/>
      <c r="AA69" s="124"/>
      <c r="AB69" s="124"/>
      <c r="AC69" s="124"/>
      <c r="AD69" s="124"/>
      <c r="AE69" s="124"/>
      <c r="AF69" s="124"/>
      <c r="AG69" s="124"/>
      <c r="AH69" s="124"/>
      <c r="AI69" s="124"/>
      <c r="AJ69" s="124"/>
      <c r="AK69" s="124"/>
      <c r="AL69" s="124"/>
      <c r="AM69" s="124"/>
      <c r="AN69" s="124"/>
      <c r="AO69" s="124"/>
      <c r="AP69" s="124"/>
      <c r="AQ69" s="124"/>
    </row>
    <row r="70" spans="3:43" s="125" customFormat="1" ht="12">
      <c r="C70" s="126" t="s">
        <v>47</v>
      </c>
      <c r="D70" s="128">
        <f>'Data Fig4'!C25</f>
        <v>9976.42482637113</v>
      </c>
      <c r="E70" s="128">
        <f>'Data Fig4'!D25</f>
        <v>10320.0015391962</v>
      </c>
      <c r="F70" s="128">
        <f>'Data Fig4'!E25</f>
        <v>9815.07167571093</v>
      </c>
      <c r="G70" s="128">
        <f>'Data Fig4'!F25</f>
        <v>9633.43342549102</v>
      </c>
      <c r="H70" s="128">
        <f>'Data Fig4'!G25</f>
        <v>9687.99062271345</v>
      </c>
      <c r="I70" s="128">
        <f>'Data Fig4'!H25</f>
        <v>9779.49104463268</v>
      </c>
      <c r="J70" s="128">
        <f>'Data Fig4'!I25</f>
        <v>11290.1523339131</v>
      </c>
      <c r="K70" s="128">
        <f>'Data Fig4'!J25</f>
        <v>11835.6722645768</v>
      </c>
      <c r="L70" s="128">
        <f>'Data Fig4'!K25</f>
        <v>12580.8399830685</v>
      </c>
      <c r="M70" s="128">
        <f>'Data Fig4'!L25</f>
        <v>12896.5474759482</v>
      </c>
      <c r="N70" s="128">
        <f>'Data Fig4'!M25</f>
        <v>13727.764037294</v>
      </c>
      <c r="O70" s="128">
        <f>'Data Fig4'!N25</f>
        <v>14048.9554024973</v>
      </c>
      <c r="P70" s="128">
        <f>'Data Fig4'!O25</f>
        <v>13938.5519973168</v>
      </c>
      <c r="Q70" s="128">
        <f>'Data Fig4'!P25</f>
        <v>14078.4763982712</v>
      </c>
      <c r="R70" s="128">
        <f>'Data Fig4'!Q25</f>
        <v>12747.8179779907</v>
      </c>
      <c r="S70" s="128">
        <f>'Data Fig4'!R25</f>
        <v>12816.315044982</v>
      </c>
      <c r="T70" s="128">
        <f>'Data Fig4'!S25</f>
        <v>13052.3717413366</v>
      </c>
      <c r="U70" s="128">
        <f>'Data Fig4'!T25</f>
        <v>13508.0456580751</v>
      </c>
      <c r="V70" s="128">
        <f>'Data Fig4'!U25</f>
        <v>13635.9772827709</v>
      </c>
      <c r="W70" s="128">
        <f>'Data Fig4'!V25</f>
        <v>14324.9068059998</v>
      </c>
      <c r="X70" s="128">
        <f>'Data Fig4'!W25</f>
        <v>15406.9459170196</v>
      </c>
      <c r="Y70" s="128">
        <f>'Data Fig4'!X25</f>
        <v>15233.7517653871</v>
      </c>
      <c r="Z70" s="124"/>
      <c r="AA70" s="124"/>
      <c r="AB70" s="124"/>
      <c r="AC70" s="124"/>
      <c r="AD70" s="124"/>
      <c r="AE70" s="124"/>
      <c r="AF70" s="124"/>
      <c r="AG70" s="124"/>
      <c r="AH70" s="124"/>
      <c r="AI70" s="124"/>
      <c r="AJ70" s="124"/>
      <c r="AK70" s="124"/>
      <c r="AL70" s="124"/>
      <c r="AM70" s="124"/>
      <c r="AN70" s="124"/>
      <c r="AO70" s="124"/>
      <c r="AP70" s="124"/>
      <c r="AQ70" s="124"/>
    </row>
    <row r="71" spans="3:43" s="125" customFormat="1" ht="12">
      <c r="C71" s="126" t="s">
        <v>15</v>
      </c>
      <c r="D71" s="128">
        <f>'Data Fig4'!C31</f>
        <v>5004.68529936934</v>
      </c>
      <c r="E71" s="128">
        <f>'Data Fig4'!D31</f>
        <v>5155.55415904534</v>
      </c>
      <c r="F71" s="128">
        <f>'Data Fig4'!E31</f>
        <v>5293.52618906423</v>
      </c>
      <c r="G71" s="128">
        <f>'Data Fig4'!F31</f>
        <v>5600.18222266374</v>
      </c>
      <c r="H71" s="128">
        <f>'Data Fig4'!G31</f>
        <v>5925.50339191357</v>
      </c>
      <c r="I71" s="128">
        <f>'Data Fig4'!H31</f>
        <v>6171.02268019531</v>
      </c>
      <c r="J71" s="128">
        <f>'Data Fig4'!I31</f>
        <v>6443.51061043908</v>
      </c>
      <c r="K71" s="128">
        <f>'Data Fig4'!J31</f>
        <v>6801.16882792417</v>
      </c>
      <c r="L71" s="128">
        <f>'Data Fig4'!K31</f>
        <v>6977.1026705733</v>
      </c>
      <c r="M71" s="128">
        <f>'Data Fig4'!L31</f>
        <v>6997.95514207204</v>
      </c>
      <c r="N71" s="128">
        <f>'Data Fig4'!M31</f>
        <v>7513.01278668805</v>
      </c>
      <c r="O71" s="128">
        <f>'Data Fig4'!N31</f>
        <v>7640.98465834726</v>
      </c>
      <c r="P71" s="128">
        <f>'Data Fig4'!O31</f>
        <v>7933.05811429077</v>
      </c>
      <c r="Q71" s="128">
        <f>'Data Fig4'!P31</f>
        <v>8168.28272654811</v>
      </c>
      <c r="R71" s="128">
        <f>'Data Fig4'!Q31</f>
        <v>8310.75567507245</v>
      </c>
      <c r="S71" s="128">
        <f>'Data Fig4'!R31</f>
        <v>8734.02035738049</v>
      </c>
      <c r="T71" s="128">
        <f>'Data Fig4'!S31</f>
        <v>8767.41997082886</v>
      </c>
      <c r="U71" s="128">
        <f>'Data Fig4'!T31</f>
        <v>8846.59523500333</v>
      </c>
      <c r="V71" s="128">
        <f>'Data Fig4'!U31</f>
        <v>9120.91369920813</v>
      </c>
      <c r="W71" s="128">
        <f>'Data Fig4'!V31</f>
        <v>9414.70008901689</v>
      </c>
      <c r="X71" s="128">
        <f>'Data Fig4'!W31</f>
        <v>9553.34885943937</v>
      </c>
      <c r="Y71" s="128">
        <f>'Data Fig4'!X31</f>
        <v>10008.0839262426</v>
      </c>
      <c r="Z71" s="124"/>
      <c r="AA71" s="124"/>
      <c r="AB71" s="124"/>
      <c r="AC71" s="124"/>
      <c r="AD71" s="124"/>
      <c r="AE71" s="124"/>
      <c r="AF71" s="124"/>
      <c r="AG71" s="124"/>
      <c r="AH71" s="124"/>
      <c r="AI71" s="124"/>
      <c r="AJ71" s="124"/>
      <c r="AK71" s="124"/>
      <c r="AL71" s="124"/>
      <c r="AM71" s="124"/>
      <c r="AN71" s="124"/>
      <c r="AO71" s="124"/>
      <c r="AP71" s="124"/>
      <c r="AQ71" s="124"/>
    </row>
    <row r="72" spans="3:43" s="125" customFormat="1" ht="12">
      <c r="C72" s="126" t="s">
        <v>52</v>
      </c>
      <c r="D72" s="127">
        <f>'Data Fig4'!C37</f>
        <v>15610.2268222915</v>
      </c>
      <c r="E72" s="127">
        <f>'Data Fig4'!D37</f>
        <v>16228.3057790638</v>
      </c>
      <c r="F72" s="127">
        <f>'Data Fig4'!E37</f>
        <v>22033.8971414309</v>
      </c>
      <c r="G72" s="127">
        <f>'Data Fig4'!F37</f>
        <v>21514.3463433703</v>
      </c>
      <c r="H72" s="127">
        <f>'Data Fig4'!G37</f>
        <v>23401.0554889063</v>
      </c>
      <c r="I72" s="127">
        <f>'Data Fig4'!H37</f>
        <v>25029.1901313316</v>
      </c>
      <c r="J72" s="127">
        <f>'Data Fig4'!I37</f>
        <v>30350.600363126</v>
      </c>
      <c r="K72" s="127">
        <f>'Data Fig4'!J37</f>
        <v>37706.8974380077</v>
      </c>
      <c r="L72" s="127">
        <f>'Data Fig4'!K37</f>
        <v>43545.1349541222</v>
      </c>
      <c r="M72" s="127">
        <f>'Data Fig4'!L37</f>
        <v>43336.572275103</v>
      </c>
      <c r="N72" s="127">
        <f>'Data Fig4'!M37</f>
        <v>51061.417464895</v>
      </c>
      <c r="O72" s="127">
        <f>'Data Fig4'!N37</f>
        <v>60724.6410788662</v>
      </c>
      <c r="P72" s="127">
        <f>'Data Fig4'!O37</f>
        <v>63594.5211366585</v>
      </c>
      <c r="Q72" s="127">
        <f>'Data Fig4'!P37</f>
        <v>62243.7188811414</v>
      </c>
      <c r="R72" s="127">
        <f>'Data Fig4'!Q37</f>
        <v>56241.9294802821</v>
      </c>
      <c r="S72" s="127">
        <f>'Data Fig4'!R37</f>
        <v>56990.4595667402</v>
      </c>
      <c r="T72" s="127">
        <f>'Data Fig4'!S37</f>
        <v>59706.3372670835</v>
      </c>
      <c r="U72" s="127">
        <f>'Data Fig4'!T37</f>
        <v>57175.8583194712</v>
      </c>
      <c r="V72" s="127">
        <f>'Data Fig4'!U37</f>
        <v>54111.1445863438</v>
      </c>
      <c r="W72" s="127">
        <f>'Data Fig4'!V37</f>
        <v>55955.6330092643</v>
      </c>
      <c r="X72" s="127">
        <f>'Data Fig4'!W37</f>
        <v>59149.7486592189</v>
      </c>
      <c r="Y72" s="127">
        <f>'Data Fig4'!X37</f>
        <v>69842.573684477</v>
      </c>
      <c r="Z72" s="124"/>
      <c r="AA72" s="124"/>
      <c r="AB72" s="124"/>
      <c r="AC72" s="124"/>
      <c r="AD72" s="124"/>
      <c r="AE72" s="124"/>
      <c r="AF72" s="124"/>
      <c r="AG72" s="124"/>
      <c r="AH72" s="124"/>
      <c r="AI72" s="124"/>
      <c r="AJ72" s="124"/>
      <c r="AK72" s="124"/>
      <c r="AL72" s="124"/>
      <c r="AM72" s="124"/>
      <c r="AN72" s="124"/>
      <c r="AO72" s="124"/>
      <c r="AP72" s="124"/>
      <c r="AQ72" s="124"/>
    </row>
    <row r="73" spans="3:43" s="125" customFormat="1" ht="12">
      <c r="C73" s="126" t="s">
        <v>53</v>
      </c>
      <c r="D73" s="127">
        <f>'Data Fig4'!C38</f>
        <v>9995.00944906908</v>
      </c>
      <c r="E73" s="127">
        <f>'Data Fig4'!D38</f>
        <v>11782.674882294</v>
      </c>
      <c r="F73" s="127">
        <f>'Data Fig4'!E38</f>
        <v>13744.835387548</v>
      </c>
      <c r="G73" s="127">
        <f>'Data Fig4'!F38</f>
        <v>15947.1586430296</v>
      </c>
      <c r="H73" s="127">
        <f>'Data Fig4'!G38</f>
        <v>18761.4811361343</v>
      </c>
      <c r="I73" s="127">
        <f>'Data Fig4'!H38</f>
        <v>21626.0785110258</v>
      </c>
      <c r="J73" s="127">
        <f>'Data Fig4'!I38</f>
        <v>25830.7522061872</v>
      </c>
      <c r="K73" s="127">
        <f>'Data Fig4'!J38</f>
        <v>30069.1477816397</v>
      </c>
      <c r="L73" s="127">
        <f>'Data Fig4'!K38</f>
        <v>32187.8504892207</v>
      </c>
      <c r="M73" s="127">
        <f>'Data Fig4'!L38</f>
        <v>31335.5717907488</v>
      </c>
      <c r="N73" s="127">
        <f>'Data Fig4'!M38</f>
        <v>33839.4944835197</v>
      </c>
      <c r="O73" s="127">
        <f>'Data Fig4'!N38</f>
        <v>36872.570905424</v>
      </c>
      <c r="P73" s="127">
        <f>'Data Fig4'!O38</f>
        <v>38771.4198938013</v>
      </c>
      <c r="Q73" s="127">
        <f>'Data Fig4'!P38</f>
        <v>40916.5542683901</v>
      </c>
      <c r="R73" s="127">
        <f>'Data Fig4'!Q38</f>
        <v>44520.1039409388</v>
      </c>
      <c r="S73" s="127">
        <f>'Data Fig4'!R38</f>
        <v>48364.6841273896</v>
      </c>
      <c r="T73" s="127">
        <f>'Data Fig4'!S38</f>
        <v>54331.8833317794</v>
      </c>
      <c r="U73" s="127">
        <f>'Data Fig4'!T38</f>
        <v>60502.8311247138</v>
      </c>
      <c r="V73" s="127">
        <f>'Data Fig4'!U38</f>
        <v>66609.4598224757</v>
      </c>
      <c r="W73" s="127">
        <f>'Data Fig4'!V38</f>
        <v>72559.001391603</v>
      </c>
      <c r="X73" s="127">
        <f>'Data Fig4'!W38</f>
        <v>77000.8229413927</v>
      </c>
      <c r="Y73" s="127">
        <f>'Data Fig4'!X38</f>
        <v>88768.3507599743</v>
      </c>
      <c r="Z73" s="124"/>
      <c r="AA73" s="124"/>
      <c r="AB73" s="124"/>
      <c r="AC73" s="124"/>
      <c r="AD73" s="124"/>
      <c r="AE73" s="124"/>
      <c r="AF73" s="124"/>
      <c r="AG73" s="124"/>
      <c r="AH73" s="124"/>
      <c r="AI73" s="124"/>
      <c r="AJ73" s="124"/>
      <c r="AK73" s="124"/>
      <c r="AL73" s="124"/>
      <c r="AM73" s="124"/>
      <c r="AN73" s="124"/>
      <c r="AO73" s="124"/>
      <c r="AP73" s="124"/>
      <c r="AQ73" s="124"/>
    </row>
    <row r="82" spans="1:3" ht="12">
      <c r="A82" s="129" t="s">
        <v>27</v>
      </c>
      <c r="C82" s="5" t="s">
        <v>197</v>
      </c>
    </row>
    <row r="83" spans="3:25" ht="12">
      <c r="C83" s="113" t="s">
        <v>210</v>
      </c>
      <c r="D83" s="125"/>
      <c r="E83" s="125"/>
      <c r="F83" s="125"/>
      <c r="G83" s="125"/>
      <c r="H83" s="125"/>
      <c r="I83" s="125"/>
      <c r="J83" s="125"/>
      <c r="K83" s="125"/>
      <c r="L83" s="125"/>
      <c r="M83" s="125"/>
      <c r="N83" s="125"/>
      <c r="O83" s="125"/>
      <c r="P83" s="125"/>
      <c r="Q83" s="125"/>
      <c r="R83" s="125"/>
      <c r="S83" s="125"/>
      <c r="T83" s="125"/>
      <c r="U83" s="125"/>
      <c r="V83" s="125"/>
      <c r="W83" s="125"/>
      <c r="X83" s="125"/>
      <c r="Y83" s="125"/>
    </row>
    <row r="84" spans="3:25" ht="12">
      <c r="C84" s="113" t="s">
        <v>86</v>
      </c>
      <c r="D84" s="34" t="s">
        <v>211</v>
      </c>
      <c r="E84" s="125"/>
      <c r="F84" s="125"/>
      <c r="G84" s="125"/>
      <c r="H84" s="125"/>
      <c r="I84" s="125"/>
      <c r="J84" s="125"/>
      <c r="K84" s="125"/>
      <c r="L84" s="125"/>
      <c r="M84" s="125"/>
      <c r="N84" s="125"/>
      <c r="O84" s="125"/>
      <c r="P84" s="125"/>
      <c r="Q84" s="125"/>
      <c r="R84" s="125"/>
      <c r="S84" s="125"/>
      <c r="T84" s="125"/>
      <c r="U84" s="125"/>
      <c r="V84" s="125"/>
      <c r="W84" s="125"/>
      <c r="X84" s="125"/>
      <c r="Y84" s="125"/>
    </row>
    <row r="85" spans="3:25" ht="12">
      <c r="C85" s="113" t="s">
        <v>87</v>
      </c>
      <c r="D85" s="113" t="s">
        <v>212</v>
      </c>
      <c r="E85" s="125"/>
      <c r="F85" s="125"/>
      <c r="G85" s="125"/>
      <c r="H85" s="125"/>
      <c r="I85" s="125"/>
      <c r="J85" s="125"/>
      <c r="K85" s="125"/>
      <c r="L85" s="125"/>
      <c r="M85" s="125"/>
      <c r="N85" s="125"/>
      <c r="O85" s="125"/>
      <c r="P85" s="125"/>
      <c r="Q85" s="125"/>
      <c r="R85" s="125"/>
      <c r="S85" s="125"/>
      <c r="T85" s="125"/>
      <c r="U85" s="125"/>
      <c r="V85" s="125"/>
      <c r="W85" s="125"/>
      <c r="X85" s="125"/>
      <c r="Y85" s="125"/>
    </row>
    <row r="86" spans="3:25" ht="12">
      <c r="C86" s="125"/>
      <c r="D86" s="125"/>
      <c r="E86" s="125"/>
      <c r="F86" s="125"/>
      <c r="G86" s="125"/>
      <c r="H86" s="125"/>
      <c r="I86" s="125"/>
      <c r="J86" s="125"/>
      <c r="K86" s="125"/>
      <c r="L86" s="125"/>
      <c r="M86" s="125"/>
      <c r="N86" s="125"/>
      <c r="O86" s="125"/>
      <c r="P86" s="125"/>
      <c r="Q86" s="125"/>
      <c r="R86" s="125"/>
      <c r="S86" s="125"/>
      <c r="T86" s="125"/>
      <c r="U86" s="125"/>
      <c r="V86" s="125"/>
      <c r="W86" s="125"/>
      <c r="X86" s="125"/>
      <c r="Y86" s="125"/>
    </row>
    <row r="87" spans="3:25" ht="12">
      <c r="C87" s="34" t="s">
        <v>88</v>
      </c>
      <c r="D87" s="125"/>
      <c r="E87" s="113" t="s">
        <v>89</v>
      </c>
      <c r="F87" s="125"/>
      <c r="G87" s="125"/>
      <c r="H87" s="125"/>
      <c r="I87" s="125"/>
      <c r="J87" s="125"/>
      <c r="K87" s="125"/>
      <c r="L87" s="125"/>
      <c r="M87" s="125"/>
      <c r="N87" s="125"/>
      <c r="O87" s="125"/>
      <c r="P87" s="125"/>
      <c r="Q87" s="125"/>
      <c r="R87" s="125"/>
      <c r="S87" s="125"/>
      <c r="T87" s="125"/>
      <c r="U87" s="125"/>
      <c r="V87" s="125"/>
      <c r="W87" s="125"/>
      <c r="X87" s="125"/>
      <c r="Y87" s="125"/>
    </row>
    <row r="88" spans="3:25" ht="12">
      <c r="C88" s="34" t="s">
        <v>90</v>
      </c>
      <c r="D88" s="125"/>
      <c r="E88" s="113" t="s">
        <v>186</v>
      </c>
      <c r="F88" s="125"/>
      <c r="G88" s="125"/>
      <c r="H88" s="125"/>
      <c r="I88" s="125"/>
      <c r="J88" s="125"/>
      <c r="K88" s="125"/>
      <c r="L88" s="125"/>
      <c r="M88" s="125"/>
      <c r="N88" s="125"/>
      <c r="O88" s="125"/>
      <c r="P88" s="125"/>
      <c r="Q88" s="125"/>
      <c r="R88" s="125"/>
      <c r="S88" s="125"/>
      <c r="T88" s="125"/>
      <c r="U88" s="125"/>
      <c r="V88" s="125"/>
      <c r="W88" s="125"/>
      <c r="X88" s="125"/>
      <c r="Y88" s="125"/>
    </row>
    <row r="89" spans="3:25" ht="12">
      <c r="C89" s="34" t="s">
        <v>92</v>
      </c>
      <c r="D89" s="125"/>
      <c r="E89" s="113" t="s">
        <v>93</v>
      </c>
      <c r="F89" s="125"/>
      <c r="G89" s="125"/>
      <c r="H89" s="125"/>
      <c r="I89" s="125"/>
      <c r="J89" s="125"/>
      <c r="K89" s="125"/>
      <c r="L89" s="125"/>
      <c r="M89" s="125"/>
      <c r="N89" s="125"/>
      <c r="O89" s="125"/>
      <c r="P89" s="125"/>
      <c r="Q89" s="125"/>
      <c r="R89" s="125"/>
      <c r="S89" s="125"/>
      <c r="T89" s="125"/>
      <c r="U89" s="125"/>
      <c r="V89" s="125"/>
      <c r="W89" s="125"/>
      <c r="X89" s="125"/>
      <c r="Y89" s="125"/>
    </row>
    <row r="90" spans="3:25" ht="12">
      <c r="C90" s="125"/>
      <c r="D90" s="125"/>
      <c r="E90" s="125"/>
      <c r="F90" s="125"/>
      <c r="G90" s="125"/>
      <c r="H90" s="125"/>
      <c r="I90" s="125"/>
      <c r="J90" s="125"/>
      <c r="K90" s="125"/>
      <c r="L90" s="125"/>
      <c r="M90" s="125"/>
      <c r="N90" s="125"/>
      <c r="O90" s="125"/>
      <c r="P90" s="125"/>
      <c r="Q90" s="125"/>
      <c r="R90" s="125"/>
      <c r="S90" s="125"/>
      <c r="T90" s="125"/>
      <c r="U90" s="125"/>
      <c r="V90" s="125"/>
      <c r="W90" s="125"/>
      <c r="X90" s="125"/>
      <c r="Y90" s="125"/>
    </row>
    <row r="91" spans="3:25" ht="12">
      <c r="C91" s="130" t="s">
        <v>94</v>
      </c>
      <c r="D91" s="123" t="s">
        <v>0</v>
      </c>
      <c r="E91" s="123" t="s">
        <v>1</v>
      </c>
      <c r="F91" s="123" t="s">
        <v>2</v>
      </c>
      <c r="G91" s="123" t="s">
        <v>3</v>
      </c>
      <c r="H91" s="123" t="s">
        <v>4</v>
      </c>
      <c r="I91" s="123" t="s">
        <v>5</v>
      </c>
      <c r="J91" s="123" t="s">
        <v>6</v>
      </c>
      <c r="K91" s="123" t="s">
        <v>7</v>
      </c>
      <c r="L91" s="123" t="s">
        <v>8</v>
      </c>
      <c r="M91" s="123" t="s">
        <v>9</v>
      </c>
      <c r="N91" s="123" t="s">
        <v>10</v>
      </c>
      <c r="O91" s="123" t="s">
        <v>11</v>
      </c>
      <c r="P91" s="123" t="s">
        <v>12</v>
      </c>
      <c r="Q91" s="123" t="s">
        <v>95</v>
      </c>
      <c r="R91" s="123" t="s">
        <v>96</v>
      </c>
      <c r="S91" s="123" t="s">
        <v>97</v>
      </c>
      <c r="T91" s="123" t="s">
        <v>98</v>
      </c>
      <c r="U91" s="123" t="s">
        <v>99</v>
      </c>
      <c r="V91" s="123" t="s">
        <v>100</v>
      </c>
      <c r="W91" s="123" t="s">
        <v>101</v>
      </c>
      <c r="X91" s="123" t="s">
        <v>102</v>
      </c>
      <c r="Y91" s="123" t="s">
        <v>195</v>
      </c>
    </row>
    <row r="92" spans="3:25" ht="12">
      <c r="C92" s="122" t="s">
        <v>54</v>
      </c>
      <c r="D92" s="131" t="s">
        <v>43</v>
      </c>
      <c r="E92" s="131" t="s">
        <v>43</v>
      </c>
      <c r="F92" s="131" t="s">
        <v>43</v>
      </c>
      <c r="G92" s="131" t="s">
        <v>43</v>
      </c>
      <c r="H92" s="131" t="s">
        <v>43</v>
      </c>
      <c r="I92" s="131" t="s">
        <v>43</v>
      </c>
      <c r="J92" s="131" t="s">
        <v>43</v>
      </c>
      <c r="K92" s="131" t="s">
        <v>43</v>
      </c>
      <c r="L92" s="131" t="s">
        <v>43</v>
      </c>
      <c r="M92" s="131" t="s">
        <v>43</v>
      </c>
      <c r="N92" s="131" t="s">
        <v>43</v>
      </c>
      <c r="O92" s="131" t="s">
        <v>43</v>
      </c>
      <c r="P92" s="131" t="s">
        <v>43</v>
      </c>
      <c r="Q92" s="131" t="s">
        <v>43</v>
      </c>
      <c r="R92" s="131" t="s">
        <v>43</v>
      </c>
      <c r="S92" s="131" t="s">
        <v>43</v>
      </c>
      <c r="T92" s="131" t="s">
        <v>43</v>
      </c>
      <c r="U92" s="131" t="s">
        <v>43</v>
      </c>
      <c r="V92" s="131" t="s">
        <v>43</v>
      </c>
      <c r="W92" s="131" t="s">
        <v>43</v>
      </c>
      <c r="X92" s="131" t="s">
        <v>43</v>
      </c>
      <c r="Y92" s="131" t="s">
        <v>43</v>
      </c>
    </row>
    <row r="93" spans="3:25" ht="12">
      <c r="C93" s="126" t="s">
        <v>56</v>
      </c>
      <c r="D93" s="147">
        <v>7869362.7</v>
      </c>
      <c r="E93" s="147">
        <v>8241897.8</v>
      </c>
      <c r="F93" s="147">
        <v>8538773.2</v>
      </c>
      <c r="G93" s="147">
        <v>8767565.2</v>
      </c>
      <c r="H93" s="147">
        <v>9167938.8</v>
      </c>
      <c r="I93" s="147">
        <v>9560869.1</v>
      </c>
      <c r="J93" s="147">
        <v>10112507.4</v>
      </c>
      <c r="K93" s="147">
        <v>10738968.4</v>
      </c>
      <c r="L93" s="147">
        <v>11085537.3</v>
      </c>
      <c r="M93" s="147">
        <v>10587797.6</v>
      </c>
      <c r="N93" s="147">
        <v>10980588</v>
      </c>
      <c r="O93" s="147">
        <v>11328511.2</v>
      </c>
      <c r="P93" s="147">
        <v>11396146.9</v>
      </c>
      <c r="Q93" s="147">
        <v>11516140.6</v>
      </c>
      <c r="R93" s="147">
        <v>11782563.6</v>
      </c>
      <c r="S93" s="147">
        <v>12215765.1</v>
      </c>
      <c r="T93" s="147">
        <v>12548314.4</v>
      </c>
      <c r="U93" s="147">
        <v>13075679.5</v>
      </c>
      <c r="V93" s="147">
        <v>13534336</v>
      </c>
      <c r="W93" s="147">
        <v>14019673.6</v>
      </c>
      <c r="X93" s="147">
        <v>13471032.9</v>
      </c>
      <c r="Y93" s="147">
        <v>14639398.1</v>
      </c>
    </row>
    <row r="94" spans="3:25" ht="12">
      <c r="C94" s="125"/>
      <c r="D94" s="125"/>
      <c r="E94" s="125"/>
      <c r="F94" s="125"/>
      <c r="G94" s="125"/>
      <c r="H94" s="125"/>
      <c r="I94" s="125"/>
      <c r="J94" s="125"/>
      <c r="K94" s="125"/>
      <c r="L94" s="125"/>
      <c r="M94" s="125"/>
      <c r="N94" s="125"/>
      <c r="O94" s="125"/>
      <c r="P94" s="125"/>
      <c r="Q94" s="125"/>
      <c r="R94" s="125"/>
      <c r="S94" s="125"/>
      <c r="T94" s="125"/>
      <c r="U94" s="125"/>
      <c r="V94" s="125"/>
      <c r="W94" s="125"/>
      <c r="X94" s="125"/>
      <c r="Y94" s="125"/>
    </row>
    <row r="95" spans="3:25" ht="12">
      <c r="C95" s="34" t="s">
        <v>103</v>
      </c>
      <c r="D95" s="125"/>
      <c r="E95" s="125"/>
      <c r="F95" s="125"/>
      <c r="G95" s="125"/>
      <c r="H95" s="125"/>
      <c r="I95" s="125"/>
      <c r="J95" s="125"/>
      <c r="K95" s="125"/>
      <c r="L95" s="125"/>
      <c r="M95" s="125"/>
      <c r="N95" s="125"/>
      <c r="O95" s="125"/>
      <c r="P95" s="125"/>
      <c r="Q95" s="125"/>
      <c r="R95" s="125"/>
      <c r="S95" s="125"/>
      <c r="T95" s="125"/>
      <c r="U95" s="125"/>
      <c r="V95" s="125"/>
      <c r="W95" s="125"/>
      <c r="X95" s="125"/>
      <c r="Y95" s="125"/>
    </row>
    <row r="96" spans="3:25" ht="12">
      <c r="C96" s="34" t="s">
        <v>42</v>
      </c>
      <c r="D96" s="113" t="s">
        <v>104</v>
      </c>
      <c r="E96" s="125"/>
      <c r="F96" s="125"/>
      <c r="G96" s="125"/>
      <c r="H96" s="125"/>
      <c r="I96" s="125"/>
      <c r="J96" s="125"/>
      <c r="K96" s="125"/>
      <c r="L96" s="125"/>
      <c r="M96" s="125"/>
      <c r="N96" s="125"/>
      <c r="O96" s="125"/>
      <c r="P96" s="125"/>
      <c r="Q96" s="125"/>
      <c r="R96" s="125"/>
      <c r="S96" s="125"/>
      <c r="T96" s="125"/>
      <c r="U96" s="125"/>
      <c r="V96" s="125"/>
      <c r="W96" s="125"/>
      <c r="X96" s="125"/>
      <c r="Y96" s="125"/>
    </row>
    <row r="97" spans="3:25" ht="12">
      <c r="C97" s="125"/>
      <c r="D97" s="125"/>
      <c r="E97" s="125"/>
      <c r="F97" s="125"/>
      <c r="G97" s="125"/>
      <c r="H97" s="125"/>
      <c r="I97" s="125"/>
      <c r="J97" s="125"/>
      <c r="K97" s="125"/>
      <c r="L97" s="125"/>
      <c r="M97" s="125"/>
      <c r="N97" s="125"/>
      <c r="O97" s="125"/>
      <c r="P97" s="125"/>
      <c r="Q97" s="125"/>
      <c r="R97" s="125"/>
      <c r="S97" s="125"/>
      <c r="T97" s="125"/>
      <c r="U97" s="125"/>
      <c r="V97" s="125"/>
      <c r="W97" s="125"/>
      <c r="X97" s="125"/>
      <c r="Y97" s="125"/>
    </row>
    <row r="98" spans="3:25" s="121" customFormat="1" ht="12">
      <c r="C98" s="121" t="s">
        <v>187</v>
      </c>
      <c r="D98" s="150">
        <f aca="true" t="shared" si="19" ref="D98:Y98">D54/(D93/1000)</f>
        <v>0.01606061079981398</v>
      </c>
      <c r="E98" s="133">
        <f t="shared" si="19"/>
        <v>0.016208715905980005</v>
      </c>
      <c r="F98" s="133">
        <f t="shared" si="19"/>
        <v>0.016791204879915558</v>
      </c>
      <c r="G98" s="133">
        <f t="shared" si="19"/>
        <v>0.01677337166761876</v>
      </c>
      <c r="H98" s="133">
        <f t="shared" si="19"/>
        <v>0.01702857773174444</v>
      </c>
      <c r="I98" s="133">
        <f t="shared" si="19"/>
        <v>0.017040654921942306</v>
      </c>
      <c r="J98" s="133">
        <f t="shared" si="19"/>
        <v>0.017847027363713776</v>
      </c>
      <c r="K98" s="133">
        <f t="shared" si="19"/>
        <v>0.01845752284331291</v>
      </c>
      <c r="L98" s="133">
        <f t="shared" si="19"/>
        <v>0.01915609577217753</v>
      </c>
      <c r="M98" s="133">
        <f t="shared" si="19"/>
        <v>0.019988205620244042</v>
      </c>
      <c r="N98" s="133">
        <f t="shared" si="19"/>
        <v>0.02094622426207173</v>
      </c>
      <c r="O98" s="133">
        <f t="shared" si="19"/>
        <v>0.021849238541466753</v>
      </c>
      <c r="P98" s="133">
        <f t="shared" si="19"/>
        <v>0.022370407253507498</v>
      </c>
      <c r="Q98" s="133">
        <f t="shared" si="19"/>
        <v>0.022363216925946294</v>
      </c>
      <c r="R98" s="133">
        <f t="shared" si="19"/>
        <v>0.02157729089206446</v>
      </c>
      <c r="S98" s="133">
        <f t="shared" si="19"/>
        <v>0.02192783094944351</v>
      </c>
      <c r="T98" s="133">
        <f t="shared" si="19"/>
        <v>0.02236012130410529</v>
      </c>
      <c r="U98" s="133">
        <f t="shared" si="19"/>
        <v>0.022321130787661875</v>
      </c>
      <c r="V98" s="133">
        <f t="shared" si="19"/>
        <v>0.022463792449677035</v>
      </c>
      <c r="W98" s="133">
        <f t="shared" si="19"/>
        <v>0.022764853542497087</v>
      </c>
      <c r="X98" s="133">
        <f t="shared" si="19"/>
        <v>0.024710627068525434</v>
      </c>
      <c r="Y98" s="150">
        <f t="shared" si="19"/>
        <v>0.025171969557891406</v>
      </c>
    </row>
    <row r="99" s="121" customFormat="1" ht="12"/>
    <row r="100" spans="3:26" s="121" customFormat="1" ht="12">
      <c r="C100" s="121" t="s">
        <v>188</v>
      </c>
      <c r="D100" s="133">
        <f aca="true" t="shared" si="20" ref="D100:Y100">D59/(D$93/1000)</f>
        <v>0.012170852157639573</v>
      </c>
      <c r="E100" s="133">
        <f t="shared" si="20"/>
        <v>0.012184577822102874</v>
      </c>
      <c r="F100" s="133">
        <f t="shared" si="20"/>
        <v>0.01198111591795049</v>
      </c>
      <c r="G100" s="133">
        <f t="shared" si="20"/>
        <v>0.011861895536359008</v>
      </c>
      <c r="H100" s="133">
        <f t="shared" si="20"/>
        <v>0.011783337654775978</v>
      </c>
      <c r="I100" s="133">
        <f t="shared" si="20"/>
        <v>0.011515394532951863</v>
      </c>
      <c r="J100" s="133">
        <f t="shared" si="20"/>
        <v>0.011654214770098044</v>
      </c>
      <c r="K100" s="133">
        <f t="shared" si="20"/>
        <v>0.011512981126664264</v>
      </c>
      <c r="L100" s="133">
        <f t="shared" si="20"/>
        <v>0.011695015097818503</v>
      </c>
      <c r="M100" s="133">
        <f t="shared" si="20"/>
        <v>0.012274599609497875</v>
      </c>
      <c r="N100" s="133">
        <f t="shared" si="20"/>
        <v>0.012530106224030165</v>
      </c>
      <c r="O100" s="133">
        <f t="shared" si="20"/>
        <v>0.012559562715164225</v>
      </c>
      <c r="P100" s="133">
        <f t="shared" si="20"/>
        <v>0.012691785161969652</v>
      </c>
      <c r="Q100" s="133">
        <f t="shared" si="20"/>
        <v>0.012696041112194974</v>
      </c>
      <c r="R100" s="133">
        <f t="shared" si="20"/>
        <v>0.01232015528056703</v>
      </c>
      <c r="S100" s="133">
        <f t="shared" si="20"/>
        <v>0.012588328829227538</v>
      </c>
      <c r="T100" s="133">
        <f t="shared" si="20"/>
        <v>0.012573496849613479</v>
      </c>
      <c r="U100" s="133">
        <f t="shared" si="20"/>
        <v>0.012644747646029474</v>
      </c>
      <c r="V100" s="133">
        <f t="shared" si="20"/>
        <v>0.012870302373176226</v>
      </c>
      <c r="W100" s="133">
        <f t="shared" si="20"/>
        <v>0.012926583521012123</v>
      </c>
      <c r="X100" s="133">
        <f t="shared" si="20"/>
        <v>0.013894535864409155</v>
      </c>
      <c r="Y100" s="133">
        <f t="shared" si="20"/>
        <v>0.013653804178490055</v>
      </c>
      <c r="Z100" s="133"/>
    </row>
    <row r="101" spans="3:25" s="121" customFormat="1" ht="12">
      <c r="C101" s="121" t="s">
        <v>189</v>
      </c>
      <c r="D101" s="150">
        <f aca="true" t="shared" si="21" ref="D101:Y101">D60/(D$93/1000)</f>
        <v>0.0038897586421744066</v>
      </c>
      <c r="E101" s="133">
        <f t="shared" si="21"/>
        <v>0.00402413808387713</v>
      </c>
      <c r="F101" s="133">
        <f t="shared" si="21"/>
        <v>0.004810088961965067</v>
      </c>
      <c r="G101" s="133">
        <f t="shared" si="21"/>
        <v>0.004911476131259754</v>
      </c>
      <c r="H101" s="133">
        <f t="shared" si="21"/>
        <v>0.0052452400769684646</v>
      </c>
      <c r="I101" s="133">
        <f t="shared" si="21"/>
        <v>0.005525260388990445</v>
      </c>
      <c r="J101" s="133">
        <f t="shared" si="21"/>
        <v>0.006192812593615731</v>
      </c>
      <c r="K101" s="133">
        <f t="shared" si="21"/>
        <v>0.006944541716648646</v>
      </c>
      <c r="L101" s="133">
        <f t="shared" si="21"/>
        <v>0.007461080674359031</v>
      </c>
      <c r="M101" s="133">
        <f t="shared" si="21"/>
        <v>0.007713606010746167</v>
      </c>
      <c r="N101" s="133">
        <f t="shared" si="21"/>
        <v>0.008416118038041563</v>
      </c>
      <c r="O101" s="133">
        <f t="shared" si="21"/>
        <v>0.00928967582630253</v>
      </c>
      <c r="P101" s="133">
        <f t="shared" si="21"/>
        <v>0.009678622091537848</v>
      </c>
      <c r="Q101" s="133">
        <f t="shared" si="21"/>
        <v>0.009667175813751322</v>
      </c>
      <c r="R101" s="133">
        <f t="shared" si="21"/>
        <v>0.009257135611497429</v>
      </c>
      <c r="S101" s="133">
        <f t="shared" si="21"/>
        <v>0.009339502120215974</v>
      </c>
      <c r="T101" s="133">
        <f t="shared" si="21"/>
        <v>0.009786624454491811</v>
      </c>
      <c r="U101" s="133">
        <f t="shared" si="21"/>
        <v>0.009676383141632397</v>
      </c>
      <c r="V101" s="133">
        <f t="shared" si="21"/>
        <v>0.009593490076500807</v>
      </c>
      <c r="W101" s="133">
        <f t="shared" si="21"/>
        <v>0.009838270021484965</v>
      </c>
      <c r="X101" s="133">
        <f t="shared" si="21"/>
        <v>0.010816091204116278</v>
      </c>
      <c r="Y101" s="150">
        <f t="shared" si="21"/>
        <v>0.011518165379401347</v>
      </c>
    </row>
    <row r="118" ht="12">
      <c r="C118" s="134"/>
    </row>
  </sheetData>
  <hyperlinks>
    <hyperlink ref="C82" r:id="rId1" display="https://ec.europa.eu/eurostat/databrowser/view/NAMA_10_GDP__custom_2213556/bookmark/table?lang=en&amp;bookmarkId=6987a30d-0036-4f73-a9e1-affd6d9623e9"/>
  </hyperlinks>
  <printOptions/>
  <pageMargins left="0.75" right="0.75" top="1" bottom="1" header="0.5" footer="0.5"/>
  <pageSetup fitToHeight="0" fitToWidth="0" horizontalDpi="300" verticalDpi="300" orientation="portrait" pageOrder="overThenDown" paperSize="9" scale="1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1:W71"/>
  <sheetViews>
    <sheetView workbookViewId="0" topLeftCell="A1"/>
  </sheetViews>
  <sheetFormatPr defaultColWidth="8.7109375" defaultRowHeight="11.25" customHeight="1"/>
  <cols>
    <col min="1" max="1" width="44.140625" style="125" bestFit="1" customWidth="1"/>
    <col min="2" max="22" width="11.00390625" style="125" customWidth="1"/>
    <col min="23" max="23" width="10.140625" style="125" customWidth="1"/>
    <col min="24" max="16384" width="8.7109375" style="125" customWidth="1"/>
  </cols>
  <sheetData>
    <row r="1" ht="11.45" customHeight="1">
      <c r="A1" s="125" t="s">
        <v>116</v>
      </c>
    </row>
    <row r="3" spans="1:4" ht="11.45" customHeight="1">
      <c r="A3" s="113" t="s">
        <v>209</v>
      </c>
      <c r="D3" s="135" t="s">
        <v>197</v>
      </c>
    </row>
    <row r="4" spans="1:2" ht="11.45" customHeight="1">
      <c r="A4" s="113" t="s">
        <v>86</v>
      </c>
      <c r="B4" s="34" t="s">
        <v>177</v>
      </c>
    </row>
    <row r="5" spans="1:2" ht="11.45" customHeight="1">
      <c r="A5" s="113" t="s">
        <v>87</v>
      </c>
      <c r="B5" s="136" t="s">
        <v>115</v>
      </c>
    </row>
    <row r="7" spans="1:3" ht="11.45" customHeight="1">
      <c r="A7" s="34" t="s">
        <v>88</v>
      </c>
      <c r="C7" s="113" t="s">
        <v>89</v>
      </c>
    </row>
    <row r="8" spans="1:3" ht="11.45" customHeight="1">
      <c r="A8" s="34" t="s">
        <v>106</v>
      </c>
      <c r="C8" s="113" t="s">
        <v>107</v>
      </c>
    </row>
    <row r="9" spans="1:3" ht="11.45" customHeight="1">
      <c r="A9" s="34" t="s">
        <v>109</v>
      </c>
      <c r="C9" s="113" t="s">
        <v>39</v>
      </c>
    </row>
    <row r="10" spans="1:3" ht="11.45" customHeight="1">
      <c r="A10" s="34" t="s">
        <v>92</v>
      </c>
      <c r="C10" s="113" t="s">
        <v>108</v>
      </c>
    </row>
    <row r="11" spans="1:3" ht="11.45" customHeight="1">
      <c r="A11" s="34" t="s">
        <v>110</v>
      </c>
      <c r="C11" s="113" t="s">
        <v>111</v>
      </c>
    </row>
    <row r="12" spans="1:3" ht="11.45" customHeight="1">
      <c r="A12" s="34" t="s">
        <v>90</v>
      </c>
      <c r="C12" s="113" t="s">
        <v>112</v>
      </c>
    </row>
    <row r="14" spans="1:23" ht="11.45" customHeight="1">
      <c r="A14" s="130" t="s">
        <v>94</v>
      </c>
      <c r="B14" s="123" t="s">
        <v>0</v>
      </c>
      <c r="C14" s="123" t="s">
        <v>1</v>
      </c>
      <c r="D14" s="123" t="s">
        <v>2</v>
      </c>
      <c r="E14" s="123" t="s">
        <v>3</v>
      </c>
      <c r="F14" s="123" t="s">
        <v>4</v>
      </c>
      <c r="G14" s="123" t="s">
        <v>5</v>
      </c>
      <c r="H14" s="123" t="s">
        <v>6</v>
      </c>
      <c r="I14" s="123" t="s">
        <v>7</v>
      </c>
      <c r="J14" s="123" t="s">
        <v>8</v>
      </c>
      <c r="K14" s="123" t="s">
        <v>9</v>
      </c>
      <c r="L14" s="123" t="s">
        <v>10</v>
      </c>
      <c r="M14" s="123" t="s">
        <v>11</v>
      </c>
      <c r="N14" s="123" t="s">
        <v>12</v>
      </c>
      <c r="O14" s="123" t="s">
        <v>95</v>
      </c>
      <c r="P14" s="123" t="s">
        <v>96</v>
      </c>
      <c r="Q14" s="123" t="s">
        <v>97</v>
      </c>
      <c r="R14" s="123" t="s">
        <v>98</v>
      </c>
      <c r="S14" s="123" t="s">
        <v>99</v>
      </c>
      <c r="T14" s="123" t="s">
        <v>100</v>
      </c>
      <c r="U14" s="123" t="s">
        <v>101</v>
      </c>
      <c r="V14" s="123" t="s">
        <v>102</v>
      </c>
      <c r="W14" s="123" t="s">
        <v>195</v>
      </c>
    </row>
    <row r="15" spans="1:23" ht="11.45" customHeight="1">
      <c r="A15" s="122" t="s">
        <v>54</v>
      </c>
      <c r="B15" s="131" t="s">
        <v>43</v>
      </c>
      <c r="C15" s="131" t="s">
        <v>43</v>
      </c>
      <c r="D15" s="131" t="s">
        <v>43</v>
      </c>
      <c r="E15" s="131" t="s">
        <v>43</v>
      </c>
      <c r="F15" s="131" t="s">
        <v>43</v>
      </c>
      <c r="G15" s="131" t="s">
        <v>43</v>
      </c>
      <c r="H15" s="131" t="s">
        <v>43</v>
      </c>
      <c r="I15" s="131" t="s">
        <v>43</v>
      </c>
      <c r="J15" s="131" t="s">
        <v>43</v>
      </c>
      <c r="K15" s="131" t="s">
        <v>43</v>
      </c>
      <c r="L15" s="131" t="s">
        <v>43</v>
      </c>
      <c r="M15" s="131" t="s">
        <v>43</v>
      </c>
      <c r="N15" s="131" t="s">
        <v>43</v>
      </c>
      <c r="O15" s="131" t="s">
        <v>43</v>
      </c>
      <c r="P15" s="131" t="s">
        <v>43</v>
      </c>
      <c r="Q15" s="131" t="s">
        <v>43</v>
      </c>
      <c r="R15" s="131" t="s">
        <v>43</v>
      </c>
      <c r="S15" s="131" t="s">
        <v>43</v>
      </c>
      <c r="T15" s="131" t="s">
        <v>43</v>
      </c>
      <c r="U15" s="131" t="s">
        <v>43</v>
      </c>
      <c r="V15" s="131" t="s">
        <v>43</v>
      </c>
      <c r="W15" s="131" t="s">
        <v>43</v>
      </c>
    </row>
    <row r="16" spans="1:23" ht="11.45" customHeight="1">
      <c r="A16" s="126" t="s">
        <v>56</v>
      </c>
      <c r="B16" s="128">
        <v>3217000</v>
      </c>
      <c r="C16" s="128">
        <v>3305000</v>
      </c>
      <c r="D16" s="128">
        <v>3615000</v>
      </c>
      <c r="E16" s="128">
        <v>3431000</v>
      </c>
      <c r="F16" s="128">
        <v>3452000</v>
      </c>
      <c r="G16" s="128">
        <v>3476000</v>
      </c>
      <c r="H16" s="128">
        <v>3688000</v>
      </c>
      <c r="I16" s="128">
        <v>3845000</v>
      </c>
      <c r="J16" s="128">
        <v>3911000</v>
      </c>
      <c r="K16" s="128">
        <v>4024000</v>
      </c>
      <c r="L16" s="128">
        <v>4185000</v>
      </c>
      <c r="M16" s="128">
        <v>4439000</v>
      </c>
      <c r="N16" s="128">
        <v>4540000</v>
      </c>
      <c r="O16" s="128">
        <v>4432000</v>
      </c>
      <c r="P16" s="128">
        <v>4274000</v>
      </c>
      <c r="Q16" s="128">
        <v>4437000</v>
      </c>
      <c r="R16" s="128">
        <v>4506000</v>
      </c>
      <c r="S16" s="128">
        <v>4593000</v>
      </c>
      <c r="T16" s="128">
        <v>4663000</v>
      </c>
      <c r="U16" s="128">
        <v>4836000</v>
      </c>
      <c r="V16" s="128">
        <v>5056000</v>
      </c>
      <c r="W16" s="125">
        <v>5244000</v>
      </c>
    </row>
    <row r="18" ht="11.45" customHeight="1">
      <c r="A18" s="34" t="s">
        <v>103</v>
      </c>
    </row>
    <row r="19" spans="1:2" ht="11.45" customHeight="1">
      <c r="A19" s="34" t="s">
        <v>42</v>
      </c>
      <c r="B19" s="113" t="s">
        <v>104</v>
      </c>
    </row>
    <row r="20" s="137" customFormat="1" ht="11.45" customHeight="1" thickBot="1"/>
    <row r="22" spans="1:4" ht="12.75">
      <c r="A22" s="113" t="s">
        <v>209</v>
      </c>
      <c r="D22" s="135" t="s">
        <v>197</v>
      </c>
    </row>
    <row r="23" spans="1:2" ht="12.75">
      <c r="A23" s="113" t="s">
        <v>86</v>
      </c>
      <c r="B23" s="34" t="s">
        <v>178</v>
      </c>
    </row>
    <row r="24" spans="1:2" ht="12.75">
      <c r="A24" s="113" t="s">
        <v>87</v>
      </c>
      <c r="B24" s="136" t="s">
        <v>115</v>
      </c>
    </row>
    <row r="26" spans="1:3" ht="12.75">
      <c r="A26" s="34" t="s">
        <v>88</v>
      </c>
      <c r="C26" s="113" t="s">
        <v>89</v>
      </c>
    </row>
    <row r="27" spans="1:3" ht="12.75">
      <c r="A27" s="34" t="s">
        <v>106</v>
      </c>
      <c r="C27" s="113" t="s">
        <v>107</v>
      </c>
    </row>
    <row r="28" spans="1:3" ht="12.75">
      <c r="A28" s="34" t="s">
        <v>109</v>
      </c>
      <c r="C28" s="113" t="s">
        <v>39</v>
      </c>
    </row>
    <row r="29" spans="1:3" ht="12.75">
      <c r="A29" s="34" t="s">
        <v>92</v>
      </c>
      <c r="C29" s="113" t="s">
        <v>113</v>
      </c>
    </row>
    <row r="30" spans="1:3" ht="12.75">
      <c r="A30" s="34" t="s">
        <v>110</v>
      </c>
      <c r="C30" s="113" t="s">
        <v>111</v>
      </c>
    </row>
    <row r="31" spans="1:3" ht="12.75">
      <c r="A31" s="34" t="s">
        <v>90</v>
      </c>
      <c r="C31" s="113" t="s">
        <v>114</v>
      </c>
    </row>
    <row r="33" spans="1:23" ht="12.75">
      <c r="A33" s="130" t="s">
        <v>94</v>
      </c>
      <c r="B33" s="123" t="s">
        <v>0</v>
      </c>
      <c r="C33" s="123" t="s">
        <v>1</v>
      </c>
      <c r="D33" s="123" t="s">
        <v>2</v>
      </c>
      <c r="E33" s="123" t="s">
        <v>3</v>
      </c>
      <c r="F33" s="123" t="s">
        <v>4</v>
      </c>
      <c r="G33" s="123" t="s">
        <v>5</v>
      </c>
      <c r="H33" s="123" t="s">
        <v>6</v>
      </c>
      <c r="I33" s="123" t="s">
        <v>7</v>
      </c>
      <c r="J33" s="123" t="s">
        <v>8</v>
      </c>
      <c r="K33" s="123" t="s">
        <v>9</v>
      </c>
      <c r="L33" s="123" t="s">
        <v>10</v>
      </c>
      <c r="M33" s="123" t="s">
        <v>11</v>
      </c>
      <c r="N33" s="123" t="s">
        <v>12</v>
      </c>
      <c r="O33" s="123" t="s">
        <v>95</v>
      </c>
      <c r="P33" s="123" t="s">
        <v>96</v>
      </c>
      <c r="Q33" s="123" t="s">
        <v>97</v>
      </c>
      <c r="R33" s="123" t="s">
        <v>98</v>
      </c>
      <c r="S33" s="123" t="s">
        <v>99</v>
      </c>
      <c r="T33" s="123" t="s">
        <v>100</v>
      </c>
      <c r="U33" s="123" t="s">
        <v>101</v>
      </c>
      <c r="V33" s="123" t="s">
        <v>102</v>
      </c>
      <c r="W33" s="123" t="s">
        <v>195</v>
      </c>
    </row>
    <row r="34" spans="1:23" ht="12.75">
      <c r="A34" s="122" t="s">
        <v>54</v>
      </c>
      <c r="B34" s="131" t="s">
        <v>43</v>
      </c>
      <c r="C34" s="131" t="s">
        <v>43</v>
      </c>
      <c r="D34" s="131" t="s">
        <v>43</v>
      </c>
      <c r="E34" s="131" t="s">
        <v>43</v>
      </c>
      <c r="F34" s="131" t="s">
        <v>43</v>
      </c>
      <c r="G34" s="131" t="s">
        <v>43</v>
      </c>
      <c r="H34" s="131" t="s">
        <v>43</v>
      </c>
      <c r="I34" s="131" t="s">
        <v>43</v>
      </c>
      <c r="J34" s="131" t="s">
        <v>43</v>
      </c>
      <c r="K34" s="131" t="s">
        <v>43</v>
      </c>
      <c r="L34" s="131" t="s">
        <v>43</v>
      </c>
      <c r="M34" s="131" t="s">
        <v>43</v>
      </c>
      <c r="N34" s="131" t="s">
        <v>43</v>
      </c>
      <c r="O34" s="131" t="s">
        <v>43</v>
      </c>
      <c r="P34" s="131" t="s">
        <v>43</v>
      </c>
      <c r="Q34" s="131" t="s">
        <v>43</v>
      </c>
      <c r="R34" s="131" t="s">
        <v>43</v>
      </c>
      <c r="S34" s="131" t="s">
        <v>43</v>
      </c>
      <c r="T34" s="131" t="s">
        <v>43</v>
      </c>
      <c r="U34" s="131" t="s">
        <v>43</v>
      </c>
      <c r="V34" s="131" t="s">
        <v>43</v>
      </c>
      <c r="W34" s="131" t="s">
        <v>43</v>
      </c>
    </row>
    <row r="35" spans="1:23" ht="12.75">
      <c r="A35" s="126" t="s">
        <v>56</v>
      </c>
      <c r="B35" s="128">
        <v>153673.33572255867</v>
      </c>
      <c r="C35" s="128">
        <v>158173.03358536988</v>
      </c>
      <c r="D35" s="128">
        <v>165652.336937984</v>
      </c>
      <c r="E35" s="128">
        <v>166864.49491822228</v>
      </c>
      <c r="F35" s="128">
        <v>174042.72888640597</v>
      </c>
      <c r="G35" s="128">
        <v>177682.10529002428</v>
      </c>
      <c r="H35" s="128">
        <v>193039.40079715766</v>
      </c>
      <c r="I35" s="128">
        <v>206312.16074974337</v>
      </c>
      <c r="J35" s="128">
        <v>215131.44856857974</v>
      </c>
      <c r="K35" s="128">
        <v>214042.4944131457</v>
      </c>
      <c r="L35" s="128">
        <v>230001.85877741396</v>
      </c>
      <c r="M35" s="128">
        <v>244906.2733494477</v>
      </c>
      <c r="N35" s="128">
        <v>249284.5320643958</v>
      </c>
      <c r="O35" s="128">
        <v>249247.48844883137</v>
      </c>
      <c r="P35" s="128">
        <v>244383.84080237706</v>
      </c>
      <c r="Q35" s="128">
        <v>253775.04532587703</v>
      </c>
      <c r="R35" s="128">
        <v>263859.9379998465</v>
      </c>
      <c r="S35" s="128">
        <v>271141.94054226106</v>
      </c>
      <c r="T35" s="128">
        <v>278645.41440725914</v>
      </c>
      <c r="U35" s="128">
        <v>287213.3527094024</v>
      </c>
      <c r="V35" s="128">
        <v>293022.8259256729</v>
      </c>
      <c r="W35" s="138">
        <v>317348.26370532135</v>
      </c>
    </row>
    <row r="37" ht="12.75">
      <c r="A37" s="34" t="s">
        <v>103</v>
      </c>
    </row>
    <row r="38" spans="1:2" ht="12.75">
      <c r="A38" s="34" t="s">
        <v>42</v>
      </c>
      <c r="B38" s="113" t="s">
        <v>104</v>
      </c>
    </row>
    <row r="39" s="137" customFormat="1" ht="13.5" thickBot="1"/>
    <row r="41" spans="1:2" ht="12.75">
      <c r="A41" s="113" t="s">
        <v>199</v>
      </c>
      <c r="B41" s="135" t="s">
        <v>197</v>
      </c>
    </row>
    <row r="42" spans="1:2" ht="11.45" customHeight="1">
      <c r="A42" s="113" t="s">
        <v>86</v>
      </c>
      <c r="B42" s="34" t="s">
        <v>176</v>
      </c>
    </row>
    <row r="43" spans="1:2" ht="12.75">
      <c r="A43" s="113" t="s">
        <v>87</v>
      </c>
      <c r="B43" s="113" t="s">
        <v>198</v>
      </c>
    </row>
    <row r="45" spans="1:3" ht="12.75">
      <c r="A45" s="34" t="s">
        <v>88</v>
      </c>
      <c r="C45" s="113" t="s">
        <v>89</v>
      </c>
    </row>
    <row r="46" spans="1:3" ht="12.75">
      <c r="A46" s="34" t="s">
        <v>90</v>
      </c>
      <c r="C46" s="113" t="s">
        <v>105</v>
      </c>
    </row>
    <row r="47" spans="1:3" ht="12.75">
      <c r="A47" s="34" t="s">
        <v>106</v>
      </c>
      <c r="C47" s="113" t="s">
        <v>107</v>
      </c>
    </row>
    <row r="48" spans="1:3" ht="12.75">
      <c r="A48" s="34" t="s">
        <v>92</v>
      </c>
      <c r="C48" s="113" t="s">
        <v>108</v>
      </c>
    </row>
    <row r="50" spans="1:23" ht="12.75">
      <c r="A50" s="130" t="s">
        <v>94</v>
      </c>
      <c r="B50" s="123" t="s">
        <v>0</v>
      </c>
      <c r="C50" s="123" t="s">
        <v>1</v>
      </c>
      <c r="D50" s="123" t="s">
        <v>2</v>
      </c>
      <c r="E50" s="123" t="s">
        <v>3</v>
      </c>
      <c r="F50" s="123" t="s">
        <v>4</v>
      </c>
      <c r="G50" s="123" t="s">
        <v>5</v>
      </c>
      <c r="H50" s="123" t="s">
        <v>6</v>
      </c>
      <c r="I50" s="123" t="s">
        <v>7</v>
      </c>
      <c r="J50" s="123" t="s">
        <v>8</v>
      </c>
      <c r="K50" s="123" t="s">
        <v>9</v>
      </c>
      <c r="L50" s="123" t="s">
        <v>10</v>
      </c>
      <c r="M50" s="123" t="s">
        <v>11</v>
      </c>
      <c r="N50" s="123" t="s">
        <v>12</v>
      </c>
      <c r="O50" s="123" t="s">
        <v>95</v>
      </c>
      <c r="P50" s="123" t="s">
        <v>96</v>
      </c>
      <c r="Q50" s="123" t="s">
        <v>97</v>
      </c>
      <c r="R50" s="123" t="s">
        <v>98</v>
      </c>
      <c r="S50" s="123" t="s">
        <v>99</v>
      </c>
      <c r="T50" s="123" t="s">
        <v>100</v>
      </c>
      <c r="U50" s="123" t="s">
        <v>101</v>
      </c>
      <c r="V50" s="123" t="s">
        <v>102</v>
      </c>
      <c r="W50" s="123" t="s">
        <v>195</v>
      </c>
    </row>
    <row r="51" spans="1:23" ht="12.75">
      <c r="A51" s="122" t="s">
        <v>54</v>
      </c>
      <c r="B51" s="131" t="s">
        <v>43</v>
      </c>
      <c r="C51" s="131" t="s">
        <v>43</v>
      </c>
      <c r="D51" s="131" t="s">
        <v>43</v>
      </c>
      <c r="E51" s="131" t="s">
        <v>43</v>
      </c>
      <c r="F51" s="131" t="s">
        <v>43</v>
      </c>
      <c r="G51" s="131" t="s">
        <v>43</v>
      </c>
      <c r="H51" s="131" t="s">
        <v>43</v>
      </c>
      <c r="I51" s="131" t="s">
        <v>43</v>
      </c>
      <c r="J51" s="131" t="s">
        <v>43</v>
      </c>
      <c r="K51" s="131" t="s">
        <v>43</v>
      </c>
      <c r="L51" s="131" t="s">
        <v>43</v>
      </c>
      <c r="M51" s="131" t="s">
        <v>43</v>
      </c>
      <c r="N51" s="131" t="s">
        <v>43</v>
      </c>
      <c r="O51" s="131" t="s">
        <v>43</v>
      </c>
      <c r="P51" s="131" t="s">
        <v>43</v>
      </c>
      <c r="Q51" s="131" t="s">
        <v>43</v>
      </c>
      <c r="R51" s="131" t="s">
        <v>43</v>
      </c>
      <c r="S51" s="131" t="s">
        <v>43</v>
      </c>
      <c r="T51" s="131" t="s">
        <v>43</v>
      </c>
      <c r="U51" s="131" t="s">
        <v>43</v>
      </c>
      <c r="V51" s="131" t="s">
        <v>43</v>
      </c>
      <c r="W51" s="131" t="s">
        <v>43</v>
      </c>
    </row>
    <row r="52" spans="1:23" ht="12.75">
      <c r="A52" s="126" t="s">
        <v>56</v>
      </c>
      <c r="B52" s="139">
        <v>187438.43</v>
      </c>
      <c r="C52" s="140">
        <v>188768.7</v>
      </c>
      <c r="D52" s="140">
        <v>188400.1</v>
      </c>
      <c r="E52" s="139">
        <v>188965.03</v>
      </c>
      <c r="F52" s="139">
        <v>189831.65</v>
      </c>
      <c r="G52" s="139">
        <v>191772.43</v>
      </c>
      <c r="H52" s="139">
        <v>195381.07</v>
      </c>
      <c r="I52" s="139">
        <v>199389.77</v>
      </c>
      <c r="J52" s="139">
        <v>201355.21</v>
      </c>
      <c r="K52" s="139">
        <v>197729.14</v>
      </c>
      <c r="L52" s="139">
        <v>195851.24</v>
      </c>
      <c r="M52" s="139">
        <v>195945.99</v>
      </c>
      <c r="N52" s="139">
        <v>195470.16</v>
      </c>
      <c r="O52" s="139">
        <v>194714.28</v>
      </c>
      <c r="P52" s="139">
        <v>196492.33</v>
      </c>
      <c r="Q52" s="139">
        <v>198322.95</v>
      </c>
      <c r="R52" s="139">
        <v>200895.88</v>
      </c>
      <c r="S52" s="139">
        <v>204145.26</v>
      </c>
      <c r="T52" s="139">
        <v>207134.02</v>
      </c>
      <c r="U52" s="139">
        <v>209438.86</v>
      </c>
      <c r="V52" s="139">
        <v>206611.71</v>
      </c>
      <c r="W52" s="140">
        <v>209611.4</v>
      </c>
    </row>
    <row r="54" ht="12.75">
      <c r="A54" s="34" t="s">
        <v>103</v>
      </c>
    </row>
    <row r="55" spans="1:2" ht="12.75">
      <c r="A55" s="34" t="s">
        <v>42</v>
      </c>
      <c r="B55" s="113" t="s">
        <v>104</v>
      </c>
    </row>
    <row r="56" spans="1:2" s="143" customFormat="1" ht="13.5" thickBot="1">
      <c r="A56" s="141"/>
      <c r="B56" s="142"/>
    </row>
    <row r="58" spans="1:2" ht="12.75">
      <c r="A58" s="113" t="s">
        <v>200</v>
      </c>
      <c r="B58" s="135" t="s">
        <v>197</v>
      </c>
    </row>
    <row r="59" spans="1:2" ht="12.75">
      <c r="A59" s="113" t="s">
        <v>86</v>
      </c>
      <c r="B59" s="34" t="s">
        <v>201</v>
      </c>
    </row>
    <row r="60" spans="1:2" ht="12.75">
      <c r="A60" s="113" t="s">
        <v>87</v>
      </c>
      <c r="B60" s="113" t="s">
        <v>202</v>
      </c>
    </row>
    <row r="62" spans="1:3" ht="12.75">
      <c r="A62" s="34" t="s">
        <v>88</v>
      </c>
      <c r="C62" s="113" t="s">
        <v>89</v>
      </c>
    </row>
    <row r="63" spans="1:3" ht="12.75">
      <c r="A63" s="34" t="s">
        <v>90</v>
      </c>
      <c r="C63" s="113" t="s">
        <v>91</v>
      </c>
    </row>
    <row r="64" spans="1:3" ht="12.75">
      <c r="A64" s="34" t="s">
        <v>92</v>
      </c>
      <c r="C64" s="113" t="s">
        <v>93</v>
      </c>
    </row>
    <row r="66" spans="1:23" ht="12.75">
      <c r="A66" s="130" t="s">
        <v>94</v>
      </c>
      <c r="B66" s="123" t="s">
        <v>0</v>
      </c>
      <c r="C66" s="123" t="s">
        <v>1</v>
      </c>
      <c r="D66" s="123" t="s">
        <v>2</v>
      </c>
      <c r="E66" s="123" t="s">
        <v>3</v>
      </c>
      <c r="F66" s="123" t="s">
        <v>4</v>
      </c>
      <c r="G66" s="123" t="s">
        <v>5</v>
      </c>
      <c r="H66" s="123" t="s">
        <v>6</v>
      </c>
      <c r="I66" s="123" t="s">
        <v>7</v>
      </c>
      <c r="J66" s="123" t="s">
        <v>8</v>
      </c>
      <c r="K66" s="123" t="s">
        <v>9</v>
      </c>
      <c r="L66" s="123" t="s">
        <v>10</v>
      </c>
      <c r="M66" s="123" t="s">
        <v>11</v>
      </c>
      <c r="N66" s="123" t="s">
        <v>12</v>
      </c>
      <c r="O66" s="123" t="s">
        <v>95</v>
      </c>
      <c r="P66" s="123" t="s">
        <v>96</v>
      </c>
      <c r="Q66" s="123" t="s">
        <v>97</v>
      </c>
      <c r="R66" s="123" t="s">
        <v>98</v>
      </c>
      <c r="S66" s="123" t="s">
        <v>99</v>
      </c>
      <c r="T66" s="123" t="s">
        <v>100</v>
      </c>
      <c r="U66" s="123" t="s">
        <v>101</v>
      </c>
      <c r="V66" s="123" t="s">
        <v>102</v>
      </c>
      <c r="W66" s="123" t="s">
        <v>195</v>
      </c>
    </row>
    <row r="67" spans="1:23" ht="12.75">
      <c r="A67" s="122" t="s">
        <v>54</v>
      </c>
      <c r="B67" s="131" t="s">
        <v>43</v>
      </c>
      <c r="C67" s="131" t="s">
        <v>43</v>
      </c>
      <c r="D67" s="131" t="s">
        <v>43</v>
      </c>
      <c r="E67" s="131" t="s">
        <v>43</v>
      </c>
      <c r="F67" s="131" t="s">
        <v>43</v>
      </c>
      <c r="G67" s="131" t="s">
        <v>43</v>
      </c>
      <c r="H67" s="131" t="s">
        <v>43</v>
      </c>
      <c r="I67" s="131" t="s">
        <v>43</v>
      </c>
      <c r="J67" s="131" t="s">
        <v>43</v>
      </c>
      <c r="K67" s="131" t="s">
        <v>43</v>
      </c>
      <c r="L67" s="131" t="s">
        <v>43</v>
      </c>
      <c r="M67" s="131" t="s">
        <v>43</v>
      </c>
      <c r="N67" s="131" t="s">
        <v>43</v>
      </c>
      <c r="O67" s="131" t="s">
        <v>43</v>
      </c>
      <c r="P67" s="131" t="s">
        <v>43</v>
      </c>
      <c r="Q67" s="131" t="s">
        <v>43</v>
      </c>
      <c r="R67" s="131" t="s">
        <v>43</v>
      </c>
      <c r="S67" s="131" t="s">
        <v>43</v>
      </c>
      <c r="T67" s="131" t="s">
        <v>43</v>
      </c>
      <c r="U67" s="131" t="s">
        <v>43</v>
      </c>
      <c r="V67" s="131" t="s">
        <v>43</v>
      </c>
      <c r="W67" s="131" t="s">
        <v>43</v>
      </c>
    </row>
    <row r="68" spans="1:23" ht="12.75">
      <c r="A68" s="126" t="s">
        <v>56</v>
      </c>
      <c r="B68" s="132">
        <v>87.587</v>
      </c>
      <c r="C68" s="132">
        <v>89.456</v>
      </c>
      <c r="D68" s="132">
        <v>90.399</v>
      </c>
      <c r="E68" s="132">
        <v>91.177</v>
      </c>
      <c r="F68" s="132">
        <v>93.481</v>
      </c>
      <c r="G68" s="132">
        <v>95.236</v>
      </c>
      <c r="H68" s="132">
        <v>98.533</v>
      </c>
      <c r="I68" s="132">
        <v>101.619</v>
      </c>
      <c r="J68" s="132">
        <v>102.269</v>
      </c>
      <c r="K68" s="144">
        <v>97.87</v>
      </c>
      <c r="L68" s="144">
        <v>100</v>
      </c>
      <c r="M68" s="132">
        <v>101.875</v>
      </c>
      <c r="N68" s="132">
        <v>101.133</v>
      </c>
      <c r="O68" s="132">
        <v>101.041</v>
      </c>
      <c r="P68" s="132">
        <v>102.649</v>
      </c>
      <c r="Q68" s="132">
        <v>104.995</v>
      </c>
      <c r="R68" s="132">
        <v>107.066</v>
      </c>
      <c r="S68" s="132">
        <v>110.108</v>
      </c>
      <c r="T68" s="132">
        <v>112.382</v>
      </c>
      <c r="U68" s="132">
        <v>114.412</v>
      </c>
      <c r="V68" s="144">
        <v>107.97</v>
      </c>
      <c r="W68" s="132">
        <v>114.426</v>
      </c>
    </row>
    <row r="70" ht="12.75">
      <c r="A70" s="34" t="s">
        <v>103</v>
      </c>
    </row>
    <row r="71" spans="1:2" ht="12.75">
      <c r="A71" s="34" t="s">
        <v>42</v>
      </c>
      <c r="B71" s="113" t="s">
        <v>104</v>
      </c>
    </row>
  </sheetData>
  <hyperlinks>
    <hyperlink ref="B41" r:id="rId1" display="https://ec.europa.eu/eurostat/databrowser/view/NAMA_10_A10_E__custom_10576749/default/table?lang=en"/>
    <hyperlink ref="B58" r:id="rId2" display="https://ec.europa.eu/eurostat/databrowser/view/NAMA_10_GDP__custom_10576936/default/table?lang=en"/>
    <hyperlink ref="D3" r:id="rId3" display="https://ec.europa.eu/eurostat/databrowser/view/ENV_AC_EGSS1__custom_5165203/bookmark/table?lang=en&amp;bookmarkId=99f02c01-de54-48b4-93ad-b9ac1d567437"/>
    <hyperlink ref="D22" r:id="rId4" display="https://ec.europa.eu/eurostat/databrowser/view/ENV_AC_EGSS2__custom_5165273/bookmark/table?lang=en&amp;bookmarkId=cb33028a-186a-4044-8c3e-40fb9bc00fb4"/>
  </hyperlinks>
  <printOptions/>
  <pageMargins left="0.7" right="0.7" top="0.75" bottom="0.75" header="0.3" footer="0.3"/>
  <pageSetup horizontalDpi="360" verticalDpi="360" orientation="portrait" paperSize="9"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00102615356"/>
  </sheetPr>
  <dimension ref="A1:X45"/>
  <sheetViews>
    <sheetView workbookViewId="0" topLeftCell="A1"/>
  </sheetViews>
  <sheetFormatPr defaultColWidth="8.7109375" defaultRowHeight="12"/>
  <cols>
    <col min="1" max="1" width="17.421875" style="125" customWidth="1"/>
    <col min="2" max="2" width="32.8515625" style="125" customWidth="1"/>
    <col min="3" max="22" width="11.00390625" style="125" customWidth="1"/>
    <col min="23" max="16384" width="8.7109375" style="125" customWidth="1"/>
  </cols>
  <sheetData>
    <row r="1" ht="12">
      <c r="A1" s="125" t="s">
        <v>156</v>
      </c>
    </row>
    <row r="3" spans="1:5" ht="12">
      <c r="A3" s="113" t="s">
        <v>209</v>
      </c>
      <c r="E3" s="135" t="s">
        <v>197</v>
      </c>
    </row>
    <row r="4" spans="1:2" ht="12">
      <c r="A4" s="113" t="s">
        <v>86</v>
      </c>
      <c r="B4" s="34" t="s">
        <v>177</v>
      </c>
    </row>
    <row r="5" spans="1:2" ht="12">
      <c r="A5" s="113" t="s">
        <v>87</v>
      </c>
      <c r="B5" s="136" t="s">
        <v>115</v>
      </c>
    </row>
    <row r="7" spans="1:3" ht="12">
      <c r="A7" s="34" t="s">
        <v>88</v>
      </c>
      <c r="C7" s="113" t="s">
        <v>89</v>
      </c>
    </row>
    <row r="8" spans="1:3" ht="12">
      <c r="A8" s="34" t="s">
        <v>106</v>
      </c>
      <c r="C8" s="113" t="s">
        <v>107</v>
      </c>
    </row>
    <row r="9" spans="1:3" ht="12">
      <c r="A9" s="34" t="s">
        <v>92</v>
      </c>
      <c r="C9" s="113" t="s">
        <v>108</v>
      </c>
    </row>
    <row r="10" spans="1:3" ht="12">
      <c r="A10" s="34" t="s">
        <v>110</v>
      </c>
      <c r="C10" s="113" t="s">
        <v>111</v>
      </c>
    </row>
    <row r="11" spans="1:3" ht="12">
      <c r="A11" s="34" t="s">
        <v>90</v>
      </c>
      <c r="C11" s="113" t="s">
        <v>112</v>
      </c>
    </row>
    <row r="12" spans="1:3" ht="12">
      <c r="A12" s="34" t="s">
        <v>127</v>
      </c>
      <c r="C12" s="113" t="s">
        <v>56</v>
      </c>
    </row>
    <row r="14" spans="1:24" ht="12">
      <c r="A14" s="163" t="s">
        <v>94</v>
      </c>
      <c r="B14" s="163" t="s">
        <v>94</v>
      </c>
      <c r="C14" s="123" t="s">
        <v>0</v>
      </c>
      <c r="D14" s="123" t="s">
        <v>1</v>
      </c>
      <c r="E14" s="123" t="s">
        <v>2</v>
      </c>
      <c r="F14" s="123" t="s">
        <v>3</v>
      </c>
      <c r="G14" s="123" t="s">
        <v>4</v>
      </c>
      <c r="H14" s="123" t="s">
        <v>5</v>
      </c>
      <c r="I14" s="123" t="s">
        <v>6</v>
      </c>
      <c r="J14" s="123" t="s">
        <v>7</v>
      </c>
      <c r="K14" s="123" t="s">
        <v>8</v>
      </c>
      <c r="L14" s="123" t="s">
        <v>9</v>
      </c>
      <c r="M14" s="123" t="s">
        <v>10</v>
      </c>
      <c r="N14" s="123" t="s">
        <v>11</v>
      </c>
      <c r="O14" s="123" t="s">
        <v>12</v>
      </c>
      <c r="P14" s="123" t="s">
        <v>95</v>
      </c>
      <c r="Q14" s="123" t="s">
        <v>96</v>
      </c>
      <c r="R14" s="123" t="s">
        <v>97</v>
      </c>
      <c r="S14" s="123" t="s">
        <v>98</v>
      </c>
      <c r="T14" s="123" t="s">
        <v>99</v>
      </c>
      <c r="U14" s="123" t="s">
        <v>100</v>
      </c>
      <c r="V14" s="123" t="s">
        <v>101</v>
      </c>
      <c r="W14" s="123" t="s">
        <v>102</v>
      </c>
      <c r="X14" s="123" t="s">
        <v>195</v>
      </c>
    </row>
    <row r="15" spans="1:24" ht="12">
      <c r="A15" s="122" t="s">
        <v>128</v>
      </c>
      <c r="B15" s="122" t="s">
        <v>55</v>
      </c>
      <c r="C15" s="131" t="s">
        <v>43</v>
      </c>
      <c r="D15" s="131" t="s">
        <v>43</v>
      </c>
      <c r="E15" s="131" t="s">
        <v>43</v>
      </c>
      <c r="F15" s="131" t="s">
        <v>43</v>
      </c>
      <c r="G15" s="131" t="s">
        <v>43</v>
      </c>
      <c r="H15" s="131" t="s">
        <v>43</v>
      </c>
      <c r="I15" s="131" t="s">
        <v>43</v>
      </c>
      <c r="J15" s="131" t="s">
        <v>43</v>
      </c>
      <c r="K15" s="131" t="s">
        <v>43</v>
      </c>
      <c r="L15" s="131" t="s">
        <v>43</v>
      </c>
      <c r="M15" s="131" t="s">
        <v>43</v>
      </c>
      <c r="N15" s="131" t="s">
        <v>43</v>
      </c>
      <c r="O15" s="131" t="s">
        <v>43</v>
      </c>
      <c r="P15" s="131" t="s">
        <v>43</v>
      </c>
      <c r="Q15" s="131" t="s">
        <v>43</v>
      </c>
      <c r="R15" s="131" t="s">
        <v>43</v>
      </c>
      <c r="S15" s="131" t="s">
        <v>43</v>
      </c>
      <c r="T15" s="131" t="s">
        <v>43</v>
      </c>
      <c r="U15" s="131" t="s">
        <v>43</v>
      </c>
      <c r="V15" s="131" t="s">
        <v>43</v>
      </c>
      <c r="W15" s="131" t="s">
        <v>43</v>
      </c>
      <c r="X15" s="131" t="s">
        <v>43</v>
      </c>
    </row>
    <row r="16" spans="1:24" ht="12">
      <c r="A16" s="126" t="s">
        <v>129</v>
      </c>
      <c r="B16" s="126" t="s">
        <v>39</v>
      </c>
      <c r="C16" s="128">
        <v>3217000</v>
      </c>
      <c r="D16" s="128">
        <v>3305000</v>
      </c>
      <c r="E16" s="128">
        <v>3615000</v>
      </c>
      <c r="F16" s="128">
        <v>3431000</v>
      </c>
      <c r="G16" s="128">
        <v>3452000</v>
      </c>
      <c r="H16" s="128">
        <v>3476000</v>
      </c>
      <c r="I16" s="128">
        <v>3688000</v>
      </c>
      <c r="J16" s="128">
        <v>3845000</v>
      </c>
      <c r="K16" s="128">
        <v>3911000</v>
      </c>
      <c r="L16" s="128">
        <v>4024000</v>
      </c>
      <c r="M16" s="128">
        <v>4185000</v>
      </c>
      <c r="N16" s="128">
        <v>4439000</v>
      </c>
      <c r="O16" s="128">
        <v>4540000</v>
      </c>
      <c r="P16" s="128">
        <v>4432000</v>
      </c>
      <c r="Q16" s="128">
        <v>4274000</v>
      </c>
      <c r="R16" s="128">
        <v>4437000</v>
      </c>
      <c r="S16" s="128">
        <v>4506000</v>
      </c>
      <c r="T16" s="128">
        <v>4593000</v>
      </c>
      <c r="U16" s="128">
        <v>4663000</v>
      </c>
      <c r="V16" s="128">
        <v>4836000</v>
      </c>
      <c r="W16" s="128">
        <v>5056000</v>
      </c>
      <c r="X16" s="128">
        <v>5244000</v>
      </c>
    </row>
    <row r="17" spans="1:24" ht="12">
      <c r="A17" s="126" t="s">
        <v>130</v>
      </c>
      <c r="B17" s="126" t="s">
        <v>40</v>
      </c>
      <c r="C17" s="127">
        <v>180000</v>
      </c>
      <c r="D17" s="127">
        <v>183000</v>
      </c>
      <c r="E17" s="127">
        <v>181000</v>
      </c>
      <c r="F17" s="127">
        <v>167000</v>
      </c>
      <c r="G17" s="127">
        <v>161000</v>
      </c>
      <c r="H17" s="127">
        <v>146000</v>
      </c>
      <c r="I17" s="127">
        <v>141000</v>
      </c>
      <c r="J17" s="127">
        <v>133000</v>
      </c>
      <c r="K17" s="127">
        <v>132000</v>
      </c>
      <c r="L17" s="127">
        <v>132000</v>
      </c>
      <c r="M17" s="127">
        <v>118000</v>
      </c>
      <c r="N17" s="127">
        <v>122000</v>
      </c>
      <c r="O17" s="127">
        <v>111000</v>
      </c>
      <c r="P17" s="127">
        <v>115000</v>
      </c>
      <c r="Q17" s="127">
        <v>105000</v>
      </c>
      <c r="R17" s="127">
        <v>112000</v>
      </c>
      <c r="S17" s="127">
        <v>84000</v>
      </c>
      <c r="T17" s="127">
        <v>84000</v>
      </c>
      <c r="U17" s="127">
        <v>86000</v>
      </c>
      <c r="V17" s="127">
        <v>92000</v>
      </c>
      <c r="W17" s="127">
        <v>90000</v>
      </c>
      <c r="X17" s="127">
        <v>88000</v>
      </c>
    </row>
    <row r="18" spans="1:24" ht="12">
      <c r="A18" s="126" t="s">
        <v>131</v>
      </c>
      <c r="B18" s="126" t="s">
        <v>41</v>
      </c>
      <c r="C18" s="128" t="s">
        <v>42</v>
      </c>
      <c r="D18" s="128" t="s">
        <v>42</v>
      </c>
      <c r="E18" s="128" t="s">
        <v>42</v>
      </c>
      <c r="F18" s="128" t="s">
        <v>42</v>
      </c>
      <c r="G18" s="128" t="s">
        <v>42</v>
      </c>
      <c r="H18" s="128" t="s">
        <v>42</v>
      </c>
      <c r="I18" s="128" t="s">
        <v>42</v>
      </c>
      <c r="J18" s="128" t="s">
        <v>42</v>
      </c>
      <c r="K18" s="128" t="s">
        <v>42</v>
      </c>
      <c r="L18" s="128" t="s">
        <v>42</v>
      </c>
      <c r="M18" s="128" t="s">
        <v>42</v>
      </c>
      <c r="N18" s="128" t="s">
        <v>42</v>
      </c>
      <c r="O18" s="128" t="s">
        <v>42</v>
      </c>
      <c r="P18" s="128" t="s">
        <v>42</v>
      </c>
      <c r="Q18" s="128" t="s">
        <v>42</v>
      </c>
      <c r="R18" s="128" t="s">
        <v>42</v>
      </c>
      <c r="S18" s="128" t="s">
        <v>42</v>
      </c>
      <c r="T18" s="128" t="s">
        <v>42</v>
      </c>
      <c r="U18" s="128" t="s">
        <v>42</v>
      </c>
      <c r="V18" s="128" t="s">
        <v>42</v>
      </c>
      <c r="W18" s="128" t="s">
        <v>42</v>
      </c>
      <c r="X18" s="128" t="s">
        <v>42</v>
      </c>
    </row>
    <row r="19" spans="1:24" ht="12">
      <c r="A19" s="126" t="s">
        <v>132</v>
      </c>
      <c r="B19" s="126" t="s">
        <v>14</v>
      </c>
      <c r="C19" s="127">
        <v>695000</v>
      </c>
      <c r="D19" s="127">
        <v>694000</v>
      </c>
      <c r="E19" s="127">
        <v>673000</v>
      </c>
      <c r="F19" s="127">
        <v>663000</v>
      </c>
      <c r="G19" s="127">
        <v>640000</v>
      </c>
      <c r="H19" s="127">
        <v>605000</v>
      </c>
      <c r="I19" s="127">
        <v>588000</v>
      </c>
      <c r="J19" s="127">
        <v>608000</v>
      </c>
      <c r="K19" s="127">
        <v>581000</v>
      </c>
      <c r="L19" s="127">
        <v>595000</v>
      </c>
      <c r="M19" s="127">
        <v>576000</v>
      </c>
      <c r="N19" s="127">
        <v>584000</v>
      </c>
      <c r="O19" s="127">
        <v>578000</v>
      </c>
      <c r="P19" s="127">
        <v>594000</v>
      </c>
      <c r="Q19" s="127">
        <v>598000</v>
      </c>
      <c r="R19" s="127">
        <v>607000</v>
      </c>
      <c r="S19" s="127">
        <v>569000</v>
      </c>
      <c r="T19" s="127">
        <v>557000</v>
      </c>
      <c r="U19" s="127">
        <v>589000</v>
      </c>
      <c r="V19" s="127">
        <v>612000</v>
      </c>
      <c r="W19" s="127">
        <v>634000</v>
      </c>
      <c r="X19" s="127">
        <v>633000</v>
      </c>
    </row>
    <row r="20" spans="1:24" ht="12">
      <c r="A20" s="126" t="s">
        <v>133</v>
      </c>
      <c r="B20" s="126" t="s">
        <v>20</v>
      </c>
      <c r="C20" s="128">
        <v>880000</v>
      </c>
      <c r="D20" s="128">
        <v>894000</v>
      </c>
      <c r="E20" s="128">
        <v>901000</v>
      </c>
      <c r="F20" s="128">
        <v>913000</v>
      </c>
      <c r="G20" s="128">
        <v>941000</v>
      </c>
      <c r="H20" s="128">
        <v>975000</v>
      </c>
      <c r="I20" s="128">
        <v>1023000</v>
      </c>
      <c r="J20" s="128">
        <v>1002000</v>
      </c>
      <c r="K20" s="128">
        <v>1026000</v>
      </c>
      <c r="L20" s="128">
        <v>1038000</v>
      </c>
      <c r="M20" s="128">
        <v>1074000</v>
      </c>
      <c r="N20" s="128">
        <v>1075000</v>
      </c>
      <c r="O20" s="128">
        <v>1118000</v>
      </c>
      <c r="P20" s="128">
        <v>1105000</v>
      </c>
      <c r="Q20" s="128">
        <v>1123000</v>
      </c>
      <c r="R20" s="128">
        <v>1196000</v>
      </c>
      <c r="S20" s="128">
        <v>1204000</v>
      </c>
      <c r="T20" s="128">
        <v>1221000</v>
      </c>
      <c r="U20" s="128">
        <v>1259000</v>
      </c>
      <c r="V20" s="128">
        <v>1305000</v>
      </c>
      <c r="W20" s="128">
        <v>1322000</v>
      </c>
      <c r="X20" s="128">
        <v>1333000</v>
      </c>
    </row>
    <row r="21" spans="1:24" ht="12">
      <c r="A21" s="126" t="s">
        <v>134</v>
      </c>
      <c r="B21" s="126" t="s">
        <v>44</v>
      </c>
      <c r="C21" s="127">
        <v>234000</v>
      </c>
      <c r="D21" s="127">
        <v>262000</v>
      </c>
      <c r="E21" s="127">
        <v>281000</v>
      </c>
      <c r="F21" s="127">
        <v>297000</v>
      </c>
      <c r="G21" s="127">
        <v>302000</v>
      </c>
      <c r="H21" s="127">
        <v>317000</v>
      </c>
      <c r="I21" s="127">
        <v>343000</v>
      </c>
      <c r="J21" s="127">
        <v>348000</v>
      </c>
      <c r="K21" s="127">
        <v>358000</v>
      </c>
      <c r="L21" s="127">
        <v>378000</v>
      </c>
      <c r="M21" s="127">
        <v>391000</v>
      </c>
      <c r="N21" s="127">
        <v>411000</v>
      </c>
      <c r="O21" s="127">
        <v>436000</v>
      </c>
      <c r="P21" s="127">
        <v>441000</v>
      </c>
      <c r="Q21" s="127">
        <v>439000</v>
      </c>
      <c r="R21" s="127">
        <v>449000</v>
      </c>
      <c r="S21" s="127">
        <v>487000</v>
      </c>
      <c r="T21" s="127">
        <v>561000</v>
      </c>
      <c r="U21" s="127">
        <v>590000</v>
      </c>
      <c r="V21" s="127">
        <v>614000</v>
      </c>
      <c r="W21" s="127">
        <v>652000</v>
      </c>
      <c r="X21" s="127">
        <v>692000</v>
      </c>
    </row>
    <row r="22" spans="1:24" ht="12">
      <c r="A22" s="126" t="s">
        <v>135</v>
      </c>
      <c r="B22" s="126" t="s">
        <v>45</v>
      </c>
      <c r="C22" s="128">
        <v>47000</v>
      </c>
      <c r="D22" s="128">
        <v>50000</v>
      </c>
      <c r="E22" s="128">
        <v>46000</v>
      </c>
      <c r="F22" s="128">
        <v>42000</v>
      </c>
      <c r="G22" s="128">
        <v>42000</v>
      </c>
      <c r="H22" s="128">
        <v>39000</v>
      </c>
      <c r="I22" s="128">
        <v>48000</v>
      </c>
      <c r="J22" s="128">
        <v>48000</v>
      </c>
      <c r="K22" s="128">
        <v>46000</v>
      </c>
      <c r="L22" s="128">
        <v>47000</v>
      </c>
      <c r="M22" s="128">
        <v>42000</v>
      </c>
      <c r="N22" s="128">
        <v>43000</v>
      </c>
      <c r="O22" s="128">
        <v>45000</v>
      </c>
      <c r="P22" s="128">
        <v>43000</v>
      </c>
      <c r="Q22" s="128">
        <v>30000</v>
      </c>
      <c r="R22" s="128">
        <v>28000</v>
      </c>
      <c r="S22" s="128">
        <v>27000</v>
      </c>
      <c r="T22" s="128">
        <v>27000</v>
      </c>
      <c r="U22" s="128">
        <v>25000</v>
      </c>
      <c r="V22" s="128">
        <v>25000</v>
      </c>
      <c r="W22" s="128">
        <v>28000</v>
      </c>
      <c r="X22" s="128">
        <v>24000</v>
      </c>
    </row>
    <row r="23" spans="1:24" ht="12">
      <c r="A23" s="126" t="s">
        <v>136</v>
      </c>
      <c r="B23" s="126" t="s">
        <v>46</v>
      </c>
      <c r="C23" s="127">
        <v>184000</v>
      </c>
      <c r="D23" s="127">
        <v>184000</v>
      </c>
      <c r="E23" s="127">
        <v>168000</v>
      </c>
      <c r="F23" s="127">
        <v>156000</v>
      </c>
      <c r="G23" s="127">
        <v>152000</v>
      </c>
      <c r="H23" s="127">
        <v>144000</v>
      </c>
      <c r="I23" s="127">
        <v>148000</v>
      </c>
      <c r="J23" s="127">
        <v>143000</v>
      </c>
      <c r="K23" s="127">
        <v>140000</v>
      </c>
      <c r="L23" s="127">
        <v>149000</v>
      </c>
      <c r="M23" s="127">
        <v>150000</v>
      </c>
      <c r="N23" s="127">
        <v>147000</v>
      </c>
      <c r="O23" s="127">
        <v>144000</v>
      </c>
      <c r="P23" s="127">
        <v>139000</v>
      </c>
      <c r="Q23" s="127">
        <v>119000</v>
      </c>
      <c r="R23" s="127">
        <v>125000</v>
      </c>
      <c r="S23" s="127">
        <v>119000</v>
      </c>
      <c r="T23" s="127">
        <v>121000</v>
      </c>
      <c r="U23" s="127">
        <v>117000</v>
      </c>
      <c r="V23" s="127">
        <v>121000</v>
      </c>
      <c r="W23" s="127">
        <v>123000</v>
      </c>
      <c r="X23" s="127">
        <v>122000</v>
      </c>
    </row>
    <row r="24" spans="1:24" ht="12">
      <c r="A24" s="126" t="s">
        <v>137</v>
      </c>
      <c r="B24" s="126" t="s">
        <v>47</v>
      </c>
      <c r="C24" s="128">
        <v>265000</v>
      </c>
      <c r="D24" s="128">
        <v>265000</v>
      </c>
      <c r="E24" s="128">
        <v>245000</v>
      </c>
      <c r="F24" s="128">
        <v>234000</v>
      </c>
      <c r="G24" s="128">
        <v>227000</v>
      </c>
      <c r="H24" s="128">
        <v>218000</v>
      </c>
      <c r="I24" s="128">
        <v>238000</v>
      </c>
      <c r="J24" s="128">
        <v>238000</v>
      </c>
      <c r="K24" s="128">
        <v>241000</v>
      </c>
      <c r="L24" s="128">
        <v>247000</v>
      </c>
      <c r="M24" s="128">
        <v>255000</v>
      </c>
      <c r="N24" s="128">
        <v>253000</v>
      </c>
      <c r="O24" s="128">
        <v>254000</v>
      </c>
      <c r="P24" s="128">
        <v>248000</v>
      </c>
      <c r="Q24" s="128">
        <v>224000</v>
      </c>
      <c r="R24" s="128">
        <v>229000</v>
      </c>
      <c r="S24" s="128">
        <v>230000</v>
      </c>
      <c r="T24" s="128">
        <v>233000</v>
      </c>
      <c r="U24" s="128">
        <v>224000</v>
      </c>
      <c r="V24" s="128">
        <v>227000</v>
      </c>
      <c r="W24" s="128">
        <v>251000</v>
      </c>
      <c r="X24" s="128">
        <v>241000</v>
      </c>
    </row>
    <row r="25" spans="1:24" ht="12">
      <c r="A25" s="126" t="s">
        <v>138</v>
      </c>
      <c r="B25" s="126" t="s">
        <v>48</v>
      </c>
      <c r="C25" s="127" t="s">
        <v>42</v>
      </c>
      <c r="D25" s="127" t="s">
        <v>42</v>
      </c>
      <c r="E25" s="127" t="s">
        <v>42</v>
      </c>
      <c r="F25" s="127" t="s">
        <v>42</v>
      </c>
      <c r="G25" s="127" t="s">
        <v>42</v>
      </c>
      <c r="H25" s="127" t="s">
        <v>42</v>
      </c>
      <c r="I25" s="127" t="s">
        <v>42</v>
      </c>
      <c r="J25" s="127" t="s">
        <v>42</v>
      </c>
      <c r="K25" s="127" t="s">
        <v>42</v>
      </c>
      <c r="L25" s="127" t="s">
        <v>42</v>
      </c>
      <c r="M25" s="127" t="s">
        <v>42</v>
      </c>
      <c r="N25" s="127" t="s">
        <v>42</v>
      </c>
      <c r="O25" s="127" t="s">
        <v>42</v>
      </c>
      <c r="P25" s="127" t="s">
        <v>42</v>
      </c>
      <c r="Q25" s="127" t="s">
        <v>42</v>
      </c>
      <c r="R25" s="127" t="s">
        <v>42</v>
      </c>
      <c r="S25" s="127" t="s">
        <v>42</v>
      </c>
      <c r="T25" s="127" t="s">
        <v>42</v>
      </c>
      <c r="U25" s="127" t="s">
        <v>42</v>
      </c>
      <c r="V25" s="127" t="s">
        <v>42</v>
      </c>
      <c r="W25" s="127" t="s">
        <v>42</v>
      </c>
      <c r="X25" s="127" t="s">
        <v>42</v>
      </c>
    </row>
    <row r="26" spans="1:24" ht="12">
      <c r="A26" s="126" t="s">
        <v>139</v>
      </c>
      <c r="B26" s="126" t="s">
        <v>49</v>
      </c>
      <c r="C26" s="128" t="s">
        <v>42</v>
      </c>
      <c r="D26" s="128" t="s">
        <v>42</v>
      </c>
      <c r="E26" s="128" t="s">
        <v>42</v>
      </c>
      <c r="F26" s="128" t="s">
        <v>42</v>
      </c>
      <c r="G26" s="128" t="s">
        <v>42</v>
      </c>
      <c r="H26" s="128" t="s">
        <v>42</v>
      </c>
      <c r="I26" s="128" t="s">
        <v>42</v>
      </c>
      <c r="J26" s="128" t="s">
        <v>42</v>
      </c>
      <c r="K26" s="128" t="s">
        <v>42</v>
      </c>
      <c r="L26" s="128" t="s">
        <v>42</v>
      </c>
      <c r="M26" s="128" t="s">
        <v>42</v>
      </c>
      <c r="N26" s="128" t="s">
        <v>42</v>
      </c>
      <c r="O26" s="128" t="s">
        <v>42</v>
      </c>
      <c r="P26" s="128" t="s">
        <v>42</v>
      </c>
      <c r="Q26" s="128" t="s">
        <v>42</v>
      </c>
      <c r="R26" s="128" t="s">
        <v>42</v>
      </c>
      <c r="S26" s="128" t="s">
        <v>42</v>
      </c>
      <c r="T26" s="128" t="s">
        <v>42</v>
      </c>
      <c r="U26" s="128" t="s">
        <v>42</v>
      </c>
      <c r="V26" s="128" t="s">
        <v>42</v>
      </c>
      <c r="W26" s="128" t="s">
        <v>42</v>
      </c>
      <c r="X26" s="128" t="s">
        <v>42</v>
      </c>
    </row>
    <row r="27" spans="1:24" ht="12">
      <c r="A27" s="126" t="s">
        <v>140</v>
      </c>
      <c r="B27" s="126" t="s">
        <v>50</v>
      </c>
      <c r="C27" s="127" t="s">
        <v>42</v>
      </c>
      <c r="D27" s="127" t="s">
        <v>42</v>
      </c>
      <c r="E27" s="127" t="s">
        <v>42</v>
      </c>
      <c r="F27" s="127" t="s">
        <v>42</v>
      </c>
      <c r="G27" s="127" t="s">
        <v>42</v>
      </c>
      <c r="H27" s="127" t="s">
        <v>42</v>
      </c>
      <c r="I27" s="127" t="s">
        <v>42</v>
      </c>
      <c r="J27" s="127" t="s">
        <v>42</v>
      </c>
      <c r="K27" s="127" t="s">
        <v>42</v>
      </c>
      <c r="L27" s="127" t="s">
        <v>42</v>
      </c>
      <c r="M27" s="127" t="s">
        <v>42</v>
      </c>
      <c r="N27" s="127" t="s">
        <v>42</v>
      </c>
      <c r="O27" s="127" t="s">
        <v>42</v>
      </c>
      <c r="P27" s="127" t="s">
        <v>42</v>
      </c>
      <c r="Q27" s="127" t="s">
        <v>42</v>
      </c>
      <c r="R27" s="127" t="s">
        <v>42</v>
      </c>
      <c r="S27" s="127" t="s">
        <v>42</v>
      </c>
      <c r="T27" s="127" t="s">
        <v>42</v>
      </c>
      <c r="U27" s="127" t="s">
        <v>42</v>
      </c>
      <c r="V27" s="127" t="s">
        <v>42</v>
      </c>
      <c r="W27" s="127" t="s">
        <v>42</v>
      </c>
      <c r="X27" s="127" t="s">
        <v>42</v>
      </c>
    </row>
    <row r="28" spans="1:24" ht="12">
      <c r="A28" s="126" t="s">
        <v>141</v>
      </c>
      <c r="B28" s="126" t="s">
        <v>51</v>
      </c>
      <c r="C28" s="128" t="s">
        <v>42</v>
      </c>
      <c r="D28" s="128" t="s">
        <v>42</v>
      </c>
      <c r="E28" s="128" t="s">
        <v>42</v>
      </c>
      <c r="F28" s="128" t="s">
        <v>42</v>
      </c>
      <c r="G28" s="128" t="s">
        <v>42</v>
      </c>
      <c r="H28" s="128" t="s">
        <v>42</v>
      </c>
      <c r="I28" s="128" t="s">
        <v>42</v>
      </c>
      <c r="J28" s="128" t="s">
        <v>42</v>
      </c>
      <c r="K28" s="128" t="s">
        <v>42</v>
      </c>
      <c r="L28" s="128" t="s">
        <v>42</v>
      </c>
      <c r="M28" s="128" t="s">
        <v>42</v>
      </c>
      <c r="N28" s="128" t="s">
        <v>42</v>
      </c>
      <c r="O28" s="128" t="s">
        <v>42</v>
      </c>
      <c r="P28" s="128" t="s">
        <v>42</v>
      </c>
      <c r="Q28" s="128" t="s">
        <v>42</v>
      </c>
      <c r="R28" s="128" t="s">
        <v>42</v>
      </c>
      <c r="S28" s="128" t="s">
        <v>42</v>
      </c>
      <c r="T28" s="128" t="s">
        <v>42</v>
      </c>
      <c r="U28" s="128" t="s">
        <v>42</v>
      </c>
      <c r="V28" s="128" t="s">
        <v>42</v>
      </c>
      <c r="W28" s="128" t="s">
        <v>42</v>
      </c>
      <c r="X28" s="128" t="s">
        <v>42</v>
      </c>
    </row>
    <row r="29" spans="1:24" ht="12">
      <c r="A29" s="126" t="s">
        <v>142</v>
      </c>
      <c r="B29" s="126" t="s">
        <v>15</v>
      </c>
      <c r="C29" s="127">
        <v>137000</v>
      </c>
      <c r="D29" s="127">
        <v>137000</v>
      </c>
      <c r="E29" s="127">
        <v>134000</v>
      </c>
      <c r="F29" s="127">
        <v>131000</v>
      </c>
      <c r="G29" s="127">
        <v>134000</v>
      </c>
      <c r="H29" s="127">
        <v>139000</v>
      </c>
      <c r="I29" s="127">
        <v>143000</v>
      </c>
      <c r="J29" s="127">
        <v>145000</v>
      </c>
      <c r="K29" s="127">
        <v>142000</v>
      </c>
      <c r="L29" s="127">
        <v>141000</v>
      </c>
      <c r="M29" s="127">
        <v>137000</v>
      </c>
      <c r="N29" s="127">
        <v>138000</v>
      </c>
      <c r="O29" s="127">
        <v>139000</v>
      </c>
      <c r="P29" s="127">
        <v>141000</v>
      </c>
      <c r="Q29" s="127">
        <v>142000</v>
      </c>
      <c r="R29" s="127">
        <v>150000</v>
      </c>
      <c r="S29" s="127">
        <v>138000</v>
      </c>
      <c r="T29" s="127">
        <v>135000</v>
      </c>
      <c r="U29" s="127">
        <v>137000</v>
      </c>
      <c r="V29" s="127">
        <v>139000</v>
      </c>
      <c r="W29" s="127">
        <v>142000</v>
      </c>
      <c r="X29" s="127">
        <v>143000</v>
      </c>
    </row>
    <row r="30" spans="1:24" ht="12">
      <c r="A30" s="126" t="s">
        <v>143</v>
      </c>
      <c r="B30" s="126" t="s">
        <v>117</v>
      </c>
      <c r="C30" s="128" t="s">
        <v>42</v>
      </c>
      <c r="D30" s="128" t="s">
        <v>42</v>
      </c>
      <c r="E30" s="128" t="s">
        <v>42</v>
      </c>
      <c r="F30" s="128" t="s">
        <v>42</v>
      </c>
      <c r="G30" s="128" t="s">
        <v>42</v>
      </c>
      <c r="H30" s="128" t="s">
        <v>42</v>
      </c>
      <c r="I30" s="128" t="s">
        <v>42</v>
      </c>
      <c r="J30" s="128" t="s">
        <v>42</v>
      </c>
      <c r="K30" s="128" t="s">
        <v>42</v>
      </c>
      <c r="L30" s="128" t="s">
        <v>42</v>
      </c>
      <c r="M30" s="128" t="s">
        <v>42</v>
      </c>
      <c r="N30" s="128" t="s">
        <v>42</v>
      </c>
      <c r="O30" s="128" t="s">
        <v>42</v>
      </c>
      <c r="P30" s="128" t="s">
        <v>42</v>
      </c>
      <c r="Q30" s="128" t="s">
        <v>42</v>
      </c>
      <c r="R30" s="128" t="s">
        <v>42</v>
      </c>
      <c r="S30" s="128" t="s">
        <v>42</v>
      </c>
      <c r="T30" s="128" t="s">
        <v>42</v>
      </c>
      <c r="U30" s="128" t="s">
        <v>42</v>
      </c>
      <c r="V30" s="128" t="s">
        <v>42</v>
      </c>
      <c r="W30" s="128" t="s">
        <v>42</v>
      </c>
      <c r="X30" s="128" t="s">
        <v>42</v>
      </c>
    </row>
    <row r="31" spans="1:24" ht="12">
      <c r="A31" s="126" t="s">
        <v>144</v>
      </c>
      <c r="B31" s="126" t="s">
        <v>118</v>
      </c>
      <c r="C31" s="127" t="s">
        <v>42</v>
      </c>
      <c r="D31" s="127" t="s">
        <v>42</v>
      </c>
      <c r="E31" s="127" t="s">
        <v>42</v>
      </c>
      <c r="F31" s="127" t="s">
        <v>42</v>
      </c>
      <c r="G31" s="127" t="s">
        <v>42</v>
      </c>
      <c r="H31" s="127" t="s">
        <v>42</v>
      </c>
      <c r="I31" s="127" t="s">
        <v>42</v>
      </c>
      <c r="J31" s="127" t="s">
        <v>42</v>
      </c>
      <c r="K31" s="127" t="s">
        <v>42</v>
      </c>
      <c r="L31" s="127" t="s">
        <v>42</v>
      </c>
      <c r="M31" s="127" t="s">
        <v>42</v>
      </c>
      <c r="N31" s="127" t="s">
        <v>42</v>
      </c>
      <c r="O31" s="127" t="s">
        <v>42</v>
      </c>
      <c r="P31" s="127" t="s">
        <v>42</v>
      </c>
      <c r="Q31" s="127" t="s">
        <v>42</v>
      </c>
      <c r="R31" s="127" t="s">
        <v>42</v>
      </c>
      <c r="S31" s="127" t="s">
        <v>42</v>
      </c>
      <c r="T31" s="127" t="s">
        <v>42</v>
      </c>
      <c r="U31" s="127" t="s">
        <v>42</v>
      </c>
      <c r="V31" s="127" t="s">
        <v>42</v>
      </c>
      <c r="W31" s="127" t="s">
        <v>42</v>
      </c>
      <c r="X31" s="127" t="s">
        <v>42</v>
      </c>
    </row>
    <row r="32" spans="1:24" ht="12">
      <c r="A32" s="126" t="s">
        <v>145</v>
      </c>
      <c r="B32" s="126" t="s">
        <v>119</v>
      </c>
      <c r="C32" s="128" t="s">
        <v>42</v>
      </c>
      <c r="D32" s="128" t="s">
        <v>42</v>
      </c>
      <c r="E32" s="128" t="s">
        <v>42</v>
      </c>
      <c r="F32" s="128" t="s">
        <v>42</v>
      </c>
      <c r="G32" s="128" t="s">
        <v>42</v>
      </c>
      <c r="H32" s="128" t="s">
        <v>42</v>
      </c>
      <c r="I32" s="128" t="s">
        <v>42</v>
      </c>
      <c r="J32" s="128" t="s">
        <v>42</v>
      </c>
      <c r="K32" s="128" t="s">
        <v>42</v>
      </c>
      <c r="L32" s="128" t="s">
        <v>42</v>
      </c>
      <c r="M32" s="128" t="s">
        <v>42</v>
      </c>
      <c r="N32" s="128" t="s">
        <v>42</v>
      </c>
      <c r="O32" s="128" t="s">
        <v>42</v>
      </c>
      <c r="P32" s="128" t="s">
        <v>42</v>
      </c>
      <c r="Q32" s="128" t="s">
        <v>42</v>
      </c>
      <c r="R32" s="128" t="s">
        <v>42</v>
      </c>
      <c r="S32" s="128" t="s">
        <v>42</v>
      </c>
      <c r="T32" s="128" t="s">
        <v>42</v>
      </c>
      <c r="U32" s="128" t="s">
        <v>42</v>
      </c>
      <c r="V32" s="128" t="s">
        <v>42</v>
      </c>
      <c r="W32" s="128" t="s">
        <v>42</v>
      </c>
      <c r="X32" s="128" t="s">
        <v>42</v>
      </c>
    </row>
    <row r="33" spans="1:24" ht="12">
      <c r="A33" s="126" t="s">
        <v>146</v>
      </c>
      <c r="B33" s="126" t="s">
        <v>120</v>
      </c>
      <c r="C33" s="127" t="s">
        <v>42</v>
      </c>
      <c r="D33" s="127" t="s">
        <v>42</v>
      </c>
      <c r="E33" s="127" t="s">
        <v>42</v>
      </c>
      <c r="F33" s="127" t="s">
        <v>42</v>
      </c>
      <c r="G33" s="127" t="s">
        <v>42</v>
      </c>
      <c r="H33" s="127" t="s">
        <v>42</v>
      </c>
      <c r="I33" s="127" t="s">
        <v>42</v>
      </c>
      <c r="J33" s="127" t="s">
        <v>42</v>
      </c>
      <c r="K33" s="127" t="s">
        <v>42</v>
      </c>
      <c r="L33" s="127" t="s">
        <v>42</v>
      </c>
      <c r="M33" s="127" t="s">
        <v>42</v>
      </c>
      <c r="N33" s="127" t="s">
        <v>42</v>
      </c>
      <c r="O33" s="127" t="s">
        <v>42</v>
      </c>
      <c r="P33" s="127" t="s">
        <v>42</v>
      </c>
      <c r="Q33" s="127" t="s">
        <v>42</v>
      </c>
      <c r="R33" s="127" t="s">
        <v>42</v>
      </c>
      <c r="S33" s="127" t="s">
        <v>42</v>
      </c>
      <c r="T33" s="127" t="s">
        <v>42</v>
      </c>
      <c r="U33" s="127" t="s">
        <v>42</v>
      </c>
      <c r="V33" s="127" t="s">
        <v>42</v>
      </c>
      <c r="W33" s="127" t="s">
        <v>42</v>
      </c>
      <c r="X33" s="127" t="s">
        <v>42</v>
      </c>
    </row>
    <row r="34" spans="1:24" ht="12">
      <c r="A34" s="126" t="s">
        <v>147</v>
      </c>
      <c r="B34" s="126" t="s">
        <v>22</v>
      </c>
      <c r="C34" s="128" t="s">
        <v>42</v>
      </c>
      <c r="D34" s="128" t="s">
        <v>42</v>
      </c>
      <c r="E34" s="128" t="s">
        <v>42</v>
      </c>
      <c r="F34" s="128" t="s">
        <v>42</v>
      </c>
      <c r="G34" s="128" t="s">
        <v>42</v>
      </c>
      <c r="H34" s="128" t="s">
        <v>42</v>
      </c>
      <c r="I34" s="128" t="s">
        <v>42</v>
      </c>
      <c r="J34" s="128" t="s">
        <v>42</v>
      </c>
      <c r="K34" s="128" t="s">
        <v>42</v>
      </c>
      <c r="L34" s="128" t="s">
        <v>42</v>
      </c>
      <c r="M34" s="128" t="s">
        <v>42</v>
      </c>
      <c r="N34" s="128" t="s">
        <v>42</v>
      </c>
      <c r="O34" s="128" t="s">
        <v>42</v>
      </c>
      <c r="P34" s="128" t="s">
        <v>42</v>
      </c>
      <c r="Q34" s="128" t="s">
        <v>42</v>
      </c>
      <c r="R34" s="128" t="s">
        <v>42</v>
      </c>
      <c r="S34" s="128" t="s">
        <v>42</v>
      </c>
      <c r="T34" s="128" t="s">
        <v>42</v>
      </c>
      <c r="U34" s="128" t="s">
        <v>42</v>
      </c>
      <c r="V34" s="128" t="s">
        <v>42</v>
      </c>
      <c r="W34" s="128" t="s">
        <v>42</v>
      </c>
      <c r="X34" s="128" t="s">
        <v>42</v>
      </c>
    </row>
    <row r="35" spans="1:24" ht="12">
      <c r="A35" s="126" t="s">
        <v>148</v>
      </c>
      <c r="B35" s="126" t="s">
        <v>52</v>
      </c>
      <c r="C35" s="127">
        <v>342000</v>
      </c>
      <c r="D35" s="127">
        <v>344000</v>
      </c>
      <c r="E35" s="127">
        <v>654000</v>
      </c>
      <c r="F35" s="127">
        <v>453000</v>
      </c>
      <c r="G35" s="127">
        <v>430000</v>
      </c>
      <c r="H35" s="127">
        <v>415000</v>
      </c>
      <c r="I35" s="127">
        <v>473000</v>
      </c>
      <c r="J35" s="127">
        <v>567000</v>
      </c>
      <c r="K35" s="127">
        <v>604000</v>
      </c>
      <c r="L35" s="127">
        <v>651000</v>
      </c>
      <c r="M35" s="127">
        <v>768000</v>
      </c>
      <c r="N35" s="127">
        <v>950000</v>
      </c>
      <c r="O35" s="127">
        <v>966000</v>
      </c>
      <c r="P35" s="127">
        <v>826000</v>
      </c>
      <c r="Q35" s="127">
        <v>668000</v>
      </c>
      <c r="R35" s="127">
        <v>671000</v>
      </c>
      <c r="S35" s="127">
        <v>697000</v>
      </c>
      <c r="T35" s="127">
        <v>629000</v>
      </c>
      <c r="U35" s="127">
        <v>541000</v>
      </c>
      <c r="V35" s="127">
        <v>532000</v>
      </c>
      <c r="W35" s="127">
        <v>573000</v>
      </c>
      <c r="X35" s="127">
        <v>591000</v>
      </c>
    </row>
    <row r="36" spans="1:24" ht="12">
      <c r="A36" s="126" t="s">
        <v>149</v>
      </c>
      <c r="B36" s="126" t="s">
        <v>53</v>
      </c>
      <c r="C36" s="128">
        <v>254000</v>
      </c>
      <c r="D36" s="128">
        <v>292000</v>
      </c>
      <c r="E36" s="128">
        <v>333000</v>
      </c>
      <c r="F36" s="128">
        <v>375000</v>
      </c>
      <c r="G36" s="128">
        <v>425000</v>
      </c>
      <c r="H36" s="128">
        <v>478000</v>
      </c>
      <c r="I36" s="128">
        <v>543000</v>
      </c>
      <c r="J36" s="128">
        <v>614000</v>
      </c>
      <c r="K36" s="128">
        <v>641000</v>
      </c>
      <c r="L36" s="128">
        <v>646000</v>
      </c>
      <c r="M36" s="128">
        <v>674000</v>
      </c>
      <c r="N36" s="128">
        <v>714000</v>
      </c>
      <c r="O36" s="128">
        <v>750000</v>
      </c>
      <c r="P36" s="128">
        <v>779000</v>
      </c>
      <c r="Q36" s="128">
        <v>826000</v>
      </c>
      <c r="R36" s="128">
        <v>869000</v>
      </c>
      <c r="S36" s="128">
        <v>950000</v>
      </c>
      <c r="T36" s="128">
        <v>1025000</v>
      </c>
      <c r="U36" s="128">
        <v>1095000</v>
      </c>
      <c r="V36" s="128">
        <v>1168000</v>
      </c>
      <c r="W36" s="128">
        <v>1240000</v>
      </c>
      <c r="X36" s="128">
        <v>1376000</v>
      </c>
    </row>
    <row r="37" spans="1:24" ht="12">
      <c r="A37" s="126" t="s">
        <v>150</v>
      </c>
      <c r="B37" s="126" t="s">
        <v>121</v>
      </c>
      <c r="C37" s="127" t="s">
        <v>42</v>
      </c>
      <c r="D37" s="127" t="s">
        <v>42</v>
      </c>
      <c r="E37" s="127" t="s">
        <v>42</v>
      </c>
      <c r="F37" s="127" t="s">
        <v>42</v>
      </c>
      <c r="G37" s="127" t="s">
        <v>42</v>
      </c>
      <c r="H37" s="127" t="s">
        <v>42</v>
      </c>
      <c r="I37" s="127" t="s">
        <v>42</v>
      </c>
      <c r="J37" s="127" t="s">
        <v>42</v>
      </c>
      <c r="K37" s="127" t="s">
        <v>42</v>
      </c>
      <c r="L37" s="127" t="s">
        <v>42</v>
      </c>
      <c r="M37" s="127" t="s">
        <v>42</v>
      </c>
      <c r="N37" s="127" t="s">
        <v>42</v>
      </c>
      <c r="O37" s="127" t="s">
        <v>42</v>
      </c>
      <c r="P37" s="127" t="s">
        <v>42</v>
      </c>
      <c r="Q37" s="127" t="s">
        <v>42</v>
      </c>
      <c r="R37" s="127" t="s">
        <v>42</v>
      </c>
      <c r="S37" s="127" t="s">
        <v>42</v>
      </c>
      <c r="T37" s="127" t="s">
        <v>42</v>
      </c>
      <c r="U37" s="127" t="s">
        <v>42</v>
      </c>
      <c r="V37" s="127" t="s">
        <v>42</v>
      </c>
      <c r="W37" s="127" t="s">
        <v>42</v>
      </c>
      <c r="X37" s="127" t="s">
        <v>42</v>
      </c>
    </row>
    <row r="38" spans="1:24" ht="12">
      <c r="A38" s="126" t="s">
        <v>151</v>
      </c>
      <c r="B38" s="126" t="s">
        <v>122</v>
      </c>
      <c r="C38" s="128" t="s">
        <v>42</v>
      </c>
      <c r="D38" s="128" t="s">
        <v>42</v>
      </c>
      <c r="E38" s="128" t="s">
        <v>42</v>
      </c>
      <c r="F38" s="128" t="s">
        <v>42</v>
      </c>
      <c r="G38" s="128" t="s">
        <v>42</v>
      </c>
      <c r="H38" s="128" t="s">
        <v>42</v>
      </c>
      <c r="I38" s="128" t="s">
        <v>42</v>
      </c>
      <c r="J38" s="128" t="s">
        <v>42</v>
      </c>
      <c r="K38" s="128" t="s">
        <v>42</v>
      </c>
      <c r="L38" s="128" t="s">
        <v>42</v>
      </c>
      <c r="M38" s="128" t="s">
        <v>42</v>
      </c>
      <c r="N38" s="128" t="s">
        <v>42</v>
      </c>
      <c r="O38" s="128" t="s">
        <v>42</v>
      </c>
      <c r="P38" s="128" t="s">
        <v>42</v>
      </c>
      <c r="Q38" s="128" t="s">
        <v>42</v>
      </c>
      <c r="R38" s="128" t="s">
        <v>42</v>
      </c>
      <c r="S38" s="128" t="s">
        <v>42</v>
      </c>
      <c r="T38" s="128" t="s">
        <v>42</v>
      </c>
      <c r="U38" s="128" t="s">
        <v>42</v>
      </c>
      <c r="V38" s="128" t="s">
        <v>42</v>
      </c>
      <c r="W38" s="128" t="s">
        <v>42</v>
      </c>
      <c r="X38" s="128" t="s">
        <v>42</v>
      </c>
    </row>
    <row r="39" spans="1:24" ht="12">
      <c r="A39" s="126" t="s">
        <v>152</v>
      </c>
      <c r="B39" s="126" t="s">
        <v>123</v>
      </c>
      <c r="C39" s="127" t="s">
        <v>42</v>
      </c>
      <c r="D39" s="127" t="s">
        <v>42</v>
      </c>
      <c r="E39" s="127" t="s">
        <v>42</v>
      </c>
      <c r="F39" s="127" t="s">
        <v>42</v>
      </c>
      <c r="G39" s="127" t="s">
        <v>42</v>
      </c>
      <c r="H39" s="127" t="s">
        <v>42</v>
      </c>
      <c r="I39" s="127" t="s">
        <v>42</v>
      </c>
      <c r="J39" s="127" t="s">
        <v>42</v>
      </c>
      <c r="K39" s="127" t="s">
        <v>42</v>
      </c>
      <c r="L39" s="127" t="s">
        <v>42</v>
      </c>
      <c r="M39" s="127" t="s">
        <v>42</v>
      </c>
      <c r="N39" s="127" t="s">
        <v>42</v>
      </c>
      <c r="O39" s="127" t="s">
        <v>42</v>
      </c>
      <c r="P39" s="127" t="s">
        <v>42</v>
      </c>
      <c r="Q39" s="127" t="s">
        <v>42</v>
      </c>
      <c r="R39" s="127" t="s">
        <v>42</v>
      </c>
      <c r="S39" s="127" t="s">
        <v>42</v>
      </c>
      <c r="T39" s="127" t="s">
        <v>42</v>
      </c>
      <c r="U39" s="127" t="s">
        <v>42</v>
      </c>
      <c r="V39" s="127" t="s">
        <v>42</v>
      </c>
      <c r="W39" s="127" t="s">
        <v>42</v>
      </c>
      <c r="X39" s="127" t="s">
        <v>42</v>
      </c>
    </row>
    <row r="40" spans="1:24" ht="12">
      <c r="A40" s="126" t="s">
        <v>153</v>
      </c>
      <c r="B40" s="126" t="s">
        <v>124</v>
      </c>
      <c r="C40" s="128" t="s">
        <v>42</v>
      </c>
      <c r="D40" s="128" t="s">
        <v>42</v>
      </c>
      <c r="E40" s="128" t="s">
        <v>42</v>
      </c>
      <c r="F40" s="128" t="s">
        <v>42</v>
      </c>
      <c r="G40" s="128" t="s">
        <v>42</v>
      </c>
      <c r="H40" s="128" t="s">
        <v>42</v>
      </c>
      <c r="I40" s="128" t="s">
        <v>42</v>
      </c>
      <c r="J40" s="128" t="s">
        <v>42</v>
      </c>
      <c r="K40" s="128" t="s">
        <v>42</v>
      </c>
      <c r="L40" s="128" t="s">
        <v>42</v>
      </c>
      <c r="M40" s="128" t="s">
        <v>42</v>
      </c>
      <c r="N40" s="128" t="s">
        <v>42</v>
      </c>
      <c r="O40" s="128" t="s">
        <v>42</v>
      </c>
      <c r="P40" s="128" t="s">
        <v>42</v>
      </c>
      <c r="Q40" s="128" t="s">
        <v>42</v>
      </c>
      <c r="R40" s="128" t="s">
        <v>42</v>
      </c>
      <c r="S40" s="128" t="s">
        <v>42</v>
      </c>
      <c r="T40" s="128" t="s">
        <v>42</v>
      </c>
      <c r="U40" s="128" t="s">
        <v>42</v>
      </c>
      <c r="V40" s="128" t="s">
        <v>42</v>
      </c>
      <c r="W40" s="128" t="s">
        <v>42</v>
      </c>
      <c r="X40" s="128" t="s">
        <v>42</v>
      </c>
    </row>
    <row r="41" spans="1:24" ht="12">
      <c r="A41" s="126" t="s">
        <v>154</v>
      </c>
      <c r="B41" s="126" t="s">
        <v>125</v>
      </c>
      <c r="C41" s="127" t="s">
        <v>42</v>
      </c>
      <c r="D41" s="127" t="s">
        <v>42</v>
      </c>
      <c r="E41" s="127" t="s">
        <v>42</v>
      </c>
      <c r="F41" s="127" t="s">
        <v>42</v>
      </c>
      <c r="G41" s="127" t="s">
        <v>42</v>
      </c>
      <c r="H41" s="127" t="s">
        <v>42</v>
      </c>
      <c r="I41" s="127" t="s">
        <v>42</v>
      </c>
      <c r="J41" s="127" t="s">
        <v>42</v>
      </c>
      <c r="K41" s="127" t="s">
        <v>42</v>
      </c>
      <c r="L41" s="127" t="s">
        <v>42</v>
      </c>
      <c r="M41" s="127" t="s">
        <v>42</v>
      </c>
      <c r="N41" s="127" t="s">
        <v>42</v>
      </c>
      <c r="O41" s="127" t="s">
        <v>42</v>
      </c>
      <c r="P41" s="127" t="s">
        <v>42</v>
      </c>
      <c r="Q41" s="127" t="s">
        <v>42</v>
      </c>
      <c r="R41" s="127" t="s">
        <v>42</v>
      </c>
      <c r="S41" s="127" t="s">
        <v>42</v>
      </c>
      <c r="T41" s="127" t="s">
        <v>42</v>
      </c>
      <c r="U41" s="127" t="s">
        <v>42</v>
      </c>
      <c r="V41" s="127" t="s">
        <v>42</v>
      </c>
      <c r="W41" s="127" t="s">
        <v>42</v>
      </c>
      <c r="X41" s="127" t="s">
        <v>42</v>
      </c>
    </row>
    <row r="42" spans="1:24" ht="12">
      <c r="A42" s="126" t="s">
        <v>155</v>
      </c>
      <c r="B42" s="126" t="s">
        <v>126</v>
      </c>
      <c r="C42" s="128" t="s">
        <v>42</v>
      </c>
      <c r="D42" s="128" t="s">
        <v>42</v>
      </c>
      <c r="E42" s="128" t="s">
        <v>42</v>
      </c>
      <c r="F42" s="128" t="s">
        <v>42</v>
      </c>
      <c r="G42" s="128" t="s">
        <v>42</v>
      </c>
      <c r="H42" s="128" t="s">
        <v>42</v>
      </c>
      <c r="I42" s="128" t="s">
        <v>42</v>
      </c>
      <c r="J42" s="128" t="s">
        <v>42</v>
      </c>
      <c r="K42" s="128" t="s">
        <v>42</v>
      </c>
      <c r="L42" s="128" t="s">
        <v>42</v>
      </c>
      <c r="M42" s="128" t="s">
        <v>42</v>
      </c>
      <c r="N42" s="128" t="s">
        <v>42</v>
      </c>
      <c r="O42" s="128" t="s">
        <v>42</v>
      </c>
      <c r="P42" s="128" t="s">
        <v>42</v>
      </c>
      <c r="Q42" s="128" t="s">
        <v>42</v>
      </c>
      <c r="R42" s="128" t="s">
        <v>42</v>
      </c>
      <c r="S42" s="128" t="s">
        <v>42</v>
      </c>
      <c r="T42" s="128" t="s">
        <v>42</v>
      </c>
      <c r="U42" s="128" t="s">
        <v>42</v>
      </c>
      <c r="V42" s="128" t="s">
        <v>42</v>
      </c>
      <c r="W42" s="128" t="s">
        <v>42</v>
      </c>
      <c r="X42" s="128" t="s">
        <v>42</v>
      </c>
    </row>
    <row r="44" ht="12">
      <c r="A44" s="34" t="s">
        <v>103</v>
      </c>
    </row>
    <row r="45" spans="1:2" ht="12">
      <c r="A45" s="34" t="s">
        <v>42</v>
      </c>
      <c r="B45" s="113" t="s">
        <v>104</v>
      </c>
    </row>
  </sheetData>
  <mergeCells count="1">
    <mergeCell ref="A14:B14"/>
  </mergeCells>
  <hyperlinks>
    <hyperlink ref="E3" r:id="rId1" display="https://ec.europa.eu/eurostat/databrowser/view/ENV_AC_EGSS1__custom_2199758/bookmark/table?lang=en&amp;bookmarkId=e7565215-ae77-4c77-8afb-e6b2e7399793"/>
  </hyperlinks>
  <printOptions/>
  <pageMargins left="0.7" right="0.7" top="0.75" bottom="0.75" header="0.3" footer="0.3"/>
  <pageSetup horizontalDpi="360" verticalDpi="36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00102615356"/>
  </sheetPr>
  <dimension ref="A1:G24"/>
  <sheetViews>
    <sheetView workbookViewId="0" topLeftCell="A1"/>
  </sheetViews>
  <sheetFormatPr defaultColWidth="8.7109375" defaultRowHeight="11.25" customHeight="1"/>
  <cols>
    <col min="1" max="1" width="32.8515625" style="125" customWidth="1"/>
    <col min="2" max="2" width="13.140625" style="125" customWidth="1"/>
    <col min="3" max="3" width="21.8515625" style="125" customWidth="1"/>
    <col min="4" max="4" width="13.140625" style="125" customWidth="1"/>
    <col min="5" max="5" width="21.8515625" style="125" customWidth="1"/>
    <col min="6" max="6" width="13.140625" style="125" customWidth="1"/>
    <col min="7" max="7" width="21.8515625" style="125" customWidth="1"/>
    <col min="8" max="16384" width="8.7109375" style="125" customWidth="1"/>
  </cols>
  <sheetData>
    <row r="1" ht="12.75">
      <c r="A1" s="125" t="s">
        <v>179</v>
      </c>
    </row>
    <row r="3" spans="1:4" ht="12.75">
      <c r="A3" s="113" t="s">
        <v>209</v>
      </c>
      <c r="D3" s="135" t="s">
        <v>197</v>
      </c>
    </row>
    <row r="4" spans="1:2" ht="12.75">
      <c r="A4" s="113" t="s">
        <v>86</v>
      </c>
      <c r="B4" s="34" t="s">
        <v>175</v>
      </c>
    </row>
    <row r="5" spans="1:2" ht="12.75">
      <c r="A5" s="113" t="s">
        <v>87</v>
      </c>
      <c r="B5" s="136" t="s">
        <v>115</v>
      </c>
    </row>
    <row r="7" spans="1:3" ht="12.75">
      <c r="A7" s="34" t="s">
        <v>88</v>
      </c>
      <c r="C7" s="113" t="s">
        <v>89</v>
      </c>
    </row>
    <row r="8" spans="1:3" ht="12.75">
      <c r="A8" s="34" t="s">
        <v>110</v>
      </c>
      <c r="C8" s="113" t="s">
        <v>111</v>
      </c>
    </row>
    <row r="9" spans="1:3" ht="12.75">
      <c r="A9" s="34" t="s">
        <v>109</v>
      </c>
      <c r="C9" s="113" t="s">
        <v>39</v>
      </c>
    </row>
    <row r="10" spans="1:3" ht="12.75">
      <c r="A10" s="34" t="s">
        <v>127</v>
      </c>
      <c r="C10" s="113" t="s">
        <v>56</v>
      </c>
    </row>
    <row r="11" spans="1:3" ht="12.75">
      <c r="A11" s="34" t="s">
        <v>157</v>
      </c>
      <c r="C11" s="113">
        <v>2021</v>
      </c>
    </row>
    <row r="13" spans="1:7" ht="12.75">
      <c r="A13" s="130" t="s">
        <v>158</v>
      </c>
      <c r="B13" s="164" t="s">
        <v>113</v>
      </c>
      <c r="C13" s="164" t="s">
        <v>113</v>
      </c>
      <c r="D13" s="164" t="s">
        <v>159</v>
      </c>
      <c r="E13" s="164" t="s">
        <v>159</v>
      </c>
      <c r="F13" s="164" t="s">
        <v>108</v>
      </c>
      <c r="G13" s="164" t="s">
        <v>108</v>
      </c>
    </row>
    <row r="14" spans="1:7" ht="12.75">
      <c r="A14" s="130" t="s">
        <v>160</v>
      </c>
      <c r="B14" s="123" t="s">
        <v>161</v>
      </c>
      <c r="C14" s="123" t="s">
        <v>112</v>
      </c>
      <c r="D14" s="123" t="s">
        <v>161</v>
      </c>
      <c r="E14" s="123" t="s">
        <v>112</v>
      </c>
      <c r="F14" s="123" t="s">
        <v>161</v>
      </c>
      <c r="G14" s="123" t="s">
        <v>112</v>
      </c>
    </row>
    <row r="15" spans="1:7" ht="12.75">
      <c r="A15" s="122" t="s">
        <v>162</v>
      </c>
      <c r="B15" s="131" t="s">
        <v>43</v>
      </c>
      <c r="C15" s="131" t="s">
        <v>43</v>
      </c>
      <c r="D15" s="131" t="s">
        <v>43</v>
      </c>
      <c r="E15" s="131" t="s">
        <v>43</v>
      </c>
      <c r="F15" s="131" t="s">
        <v>43</v>
      </c>
      <c r="G15" s="131" t="s">
        <v>43</v>
      </c>
    </row>
    <row r="16" spans="1:7" ht="12.75">
      <c r="A16" s="126" t="s">
        <v>107</v>
      </c>
      <c r="B16" s="128">
        <v>368502.4833190532</v>
      </c>
      <c r="C16" s="128" t="s">
        <v>42</v>
      </c>
      <c r="D16" s="128">
        <v>937353.8147933533</v>
      </c>
      <c r="E16" s="128" t="s">
        <v>42</v>
      </c>
      <c r="F16" s="128" t="s">
        <v>42</v>
      </c>
      <c r="G16" s="128">
        <v>5244000</v>
      </c>
    </row>
    <row r="17" spans="1:7" ht="12.75">
      <c r="A17" s="126" t="s">
        <v>16</v>
      </c>
      <c r="B17" s="127">
        <v>28492.1049100978</v>
      </c>
      <c r="C17" s="127" t="s">
        <v>42</v>
      </c>
      <c r="D17" s="127">
        <v>56817.0874602853</v>
      </c>
      <c r="E17" s="127" t="s">
        <v>42</v>
      </c>
      <c r="F17" s="127" t="s">
        <v>42</v>
      </c>
      <c r="G17" s="127">
        <v>752000</v>
      </c>
    </row>
    <row r="18" spans="1:7" ht="12.75">
      <c r="A18" s="126" t="s">
        <v>17</v>
      </c>
      <c r="B18" s="128">
        <v>39193.4115781912</v>
      </c>
      <c r="C18" s="128" t="s">
        <v>42</v>
      </c>
      <c r="D18" s="128">
        <v>127518.248139827</v>
      </c>
      <c r="E18" s="128" t="s">
        <v>42</v>
      </c>
      <c r="F18" s="128" t="s">
        <v>42</v>
      </c>
      <c r="G18" s="128">
        <v>469000</v>
      </c>
    </row>
    <row r="19" spans="1:7" ht="12.75">
      <c r="A19" s="126" t="s">
        <v>163</v>
      </c>
      <c r="B19" s="127">
        <v>147852.978053987</v>
      </c>
      <c r="C19" s="127" t="s">
        <v>42</v>
      </c>
      <c r="D19" s="127">
        <v>413615.354663859</v>
      </c>
      <c r="E19" s="127" t="s">
        <v>42</v>
      </c>
      <c r="F19" s="127" t="s">
        <v>42</v>
      </c>
      <c r="G19" s="127">
        <v>1626000</v>
      </c>
    </row>
    <row r="20" spans="1:7" ht="12.75">
      <c r="A20" s="126" t="s">
        <v>18</v>
      </c>
      <c r="B20" s="128">
        <v>84486.4702621698</v>
      </c>
      <c r="C20" s="128" t="s">
        <v>42</v>
      </c>
      <c r="D20" s="128">
        <v>223995.707598281</v>
      </c>
      <c r="E20" s="128" t="s">
        <v>42</v>
      </c>
      <c r="F20" s="128" t="s">
        <v>42</v>
      </c>
      <c r="G20" s="128">
        <v>1405000</v>
      </c>
    </row>
    <row r="21" spans="1:7" ht="12.75">
      <c r="A21" s="126" t="s">
        <v>19</v>
      </c>
      <c r="B21" s="127">
        <v>68477.5185146074</v>
      </c>
      <c r="C21" s="127" t="s">
        <v>42</v>
      </c>
      <c r="D21" s="127">
        <v>115407.416931101</v>
      </c>
      <c r="E21" s="127" t="s">
        <v>42</v>
      </c>
      <c r="F21" s="127" t="s">
        <v>42</v>
      </c>
      <c r="G21" s="127">
        <v>992000</v>
      </c>
    </row>
    <row r="23" ht="12.75">
      <c r="A23" s="34" t="s">
        <v>103</v>
      </c>
    </row>
    <row r="24" spans="1:2" ht="12.75">
      <c r="A24" s="34" t="s">
        <v>42</v>
      </c>
      <c r="B24" s="113" t="s">
        <v>104</v>
      </c>
    </row>
  </sheetData>
  <mergeCells count="3">
    <mergeCell ref="B13:C13"/>
    <mergeCell ref="D13:E13"/>
    <mergeCell ref="F13:G13"/>
  </mergeCells>
  <hyperlinks>
    <hyperlink ref="D3" r:id="rId1" display="https://ec.europa.eu/eurostat/databrowser/view/ENV_AC_EGSS3__custom_5165660/bookmark/table?lang=en&amp;bookmarkId=1e15e917-a5f0-4486-9f56-cafde779ec04"/>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GEORGESCU Marina Anda (ESTAT)</dc:creator>
  <cp:keywords/>
  <dc:description/>
  <cp:lastModifiedBy>JUNGLEWITZ Georg (ESTAT)</cp:lastModifiedBy>
  <dcterms:created xsi:type="dcterms:W3CDTF">2015-05-13T08:16:48Z</dcterms:created>
  <dcterms:modified xsi:type="dcterms:W3CDTF">2024-03-27T15:07:30Z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2024-03-26T13:03:24Z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0f07d928-ae87-4b1a-8d5a-a330d78beb41</vt:lpwstr>
  </property>
  <property fmtid="{D5CDD505-2E9C-101B-9397-08002B2CF9AE}" pid="8" name="MSIP_Label_6bd9ddd1-4d20-43f6-abfa-fc3c07406f94_ContentBits">
    <vt:lpwstr>0</vt:lpwstr>
  </property>
</Properties>
</file>