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95" activeTab="0"/>
  </bookViews>
  <sheets>
    <sheet name="Extra-EU imports" sheetId="1" r:id="rId1"/>
    <sheet name="Imports from Russia" sheetId="2" r:id="rId2"/>
    <sheet name="Share of imports from Russia" sheetId="3" r:id="rId3"/>
    <sheet name="Shares in total EU imports" sheetId="4" r:id="rId4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<sst xmlns="http://schemas.openxmlformats.org/spreadsheetml/2006/main" count="173" uniqueCount="31">
  <si>
    <t>Energy products</t>
  </si>
  <si>
    <t>2017</t>
  </si>
  <si>
    <t>27090010: PETROLEUM OILS FROM NATURAL GAS CONDENSATES</t>
  </si>
  <si>
    <t>27090090: PETROLEUM OILS AND OILS OBTAINED FROM BITUMINOUS MINERALS, CRUDE</t>
  </si>
  <si>
    <t>27111100: NATURAL GAS, LIQUEFIED</t>
  </si>
  <si>
    <t>27112100: NATURAL GAS IN GASEOUS STATE</t>
  </si>
  <si>
    <t>2701: COAL</t>
  </si>
  <si>
    <t>2702: LIGNITE</t>
  </si>
  <si>
    <t>2703: PEAT</t>
  </si>
  <si>
    <t>2704: COKE</t>
  </si>
  <si>
    <t>TOTAL</t>
  </si>
  <si>
    <t>Source: Eurostat database (Comext) and Eurostat estimates</t>
  </si>
  <si>
    <r>
      <t>Source:</t>
    </r>
    <r>
      <rPr>
        <sz val="9"/>
        <rFont val="Arial"/>
        <family val="2"/>
      </rPr>
      <t xml:space="preserve"> Eurostat database (Comext) and Eurostat estimates</t>
    </r>
  </si>
  <si>
    <t>Indicator</t>
  </si>
  <si>
    <t>Petroleum oils (crude and NLG)</t>
  </si>
  <si>
    <t>Value (EUR billion)</t>
  </si>
  <si>
    <t>Net mass (million tonnes)</t>
  </si>
  <si>
    <t>Natural gas (liquefied and gaseous state)</t>
  </si>
  <si>
    <t>Total</t>
  </si>
  <si>
    <t>Sources: Eurostat database (Comext) and Eurostat estimates</t>
  </si>
  <si>
    <t>TOTAL EU imports from extra-EU and Russia (EUR billion)</t>
  </si>
  <si>
    <t>Extra EU</t>
  </si>
  <si>
    <t>Russia</t>
  </si>
  <si>
    <t>Share (%) of Russia in extra-EU imports of energy products, 2017 - 2021, trade in value</t>
  </si>
  <si>
    <t>Share (%) of Russia in extra-EU imports of energy products, 2017 - 2021, trade in net mass</t>
  </si>
  <si>
    <t>Share (%) of energy products in total EU-27 imports, 2017 - 2021, trade in value</t>
  </si>
  <si>
    <t>Share (%) of energy products from Russia in total EU-27 imports, 2017 - 2021, trade in value</t>
  </si>
  <si>
    <t>Share (%) of energy products in total EU-27 imports from Russia, 2017 - 2021, trade in value</t>
  </si>
  <si>
    <t>Extra-EU imports of energy products, trade in value, 2017 - 2021  (EUR billion)</t>
  </si>
  <si>
    <t>Extra-EU imports of energy products, trade in net mass, 2017 - 2021  (million tonnes)</t>
  </si>
  <si>
    <t>Due to data confidentiality, shares by product do not always add up the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</si>
</sst>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#,##0_i"/>
    <numFmt numFmtId="166" formatCode="0.0"/>
    <numFmt numFmtId="167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6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9" fontId="2" fillId="0" borderId="0" xfId="0" applyNumberFormat="1" applyFont="1"/>
    <xf numFmtId="0" fontId="5" fillId="2" borderId="1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166" fontId="2" fillId="0" borderId="3" xfId="0" applyNumberFormat="1" applyFont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166" fontId="2" fillId="0" borderId="5" xfId="0" applyNumberFormat="1" applyFont="1" applyBorder="1" applyAlignment="1">
      <alignment wrapText="1"/>
    </xf>
    <xf numFmtId="0" fontId="4" fillId="0" borderId="4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167" fontId="2" fillId="3" borderId="0" xfId="15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5" fillId="0" borderId="0" xfId="0" applyFont="1" applyAlignment="1">
      <alignment horizontal="left" vertical="center"/>
    </xf>
    <xf numFmtId="164" fontId="2" fillId="0" borderId="3" xfId="20" applyFont="1" applyFill="1" applyBorder="1" applyAlignment="1">
      <alignment horizontal="right" vertical="center"/>
    </xf>
    <xf numFmtId="164" fontId="2" fillId="0" borderId="4" xfId="20" applyFont="1" applyFill="1" applyBorder="1" applyAlignment="1">
      <alignment horizontal="right" vertical="center"/>
    </xf>
    <xf numFmtId="164" fontId="2" fillId="0" borderId="4" xfId="20" applyFont="1" applyFill="1" applyBorder="1" applyAlignment="1">
      <alignment horizontal="right"/>
    </xf>
    <xf numFmtId="164" fontId="2" fillId="0" borderId="5" xfId="20" applyFont="1" applyFill="1" applyBorder="1" applyAlignment="1">
      <alignment horizontal="right"/>
    </xf>
    <xf numFmtId="164" fontId="2" fillId="0" borderId="3" xfId="20" applyFont="1" applyBorder="1" applyAlignment="1">
      <alignment horizontal="right" vertical="center"/>
    </xf>
    <xf numFmtId="164" fontId="2" fillId="0" borderId="4" xfId="20" applyFont="1" applyBorder="1" applyAlignment="1">
      <alignment horizontal="right" vertical="center"/>
    </xf>
    <xf numFmtId="164" fontId="2" fillId="0" borderId="5" xfId="20" applyFont="1" applyBorder="1" applyAlignment="1">
      <alignment horizontal="right" vertical="center"/>
    </xf>
    <xf numFmtId="0" fontId="2" fillId="0" borderId="0" xfId="0" applyNumberFormat="1" applyFont="1"/>
    <xf numFmtId="165" fontId="2" fillId="0" borderId="3" xfId="20" applyNumberFormat="1" applyFont="1" applyFill="1" applyBorder="1" applyAlignment="1">
      <alignment horizontal="right" vertical="center"/>
    </xf>
    <xf numFmtId="165" fontId="2" fillId="0" borderId="4" xfId="20" applyNumberFormat="1" applyFont="1" applyFill="1" applyBorder="1" applyAlignment="1">
      <alignment horizontal="right" vertical="center"/>
    </xf>
    <xf numFmtId="165" fontId="2" fillId="0" borderId="4" xfId="20" applyNumberFormat="1" applyFont="1" applyFill="1" applyBorder="1" applyAlignment="1">
      <alignment horizontal="right"/>
    </xf>
    <xf numFmtId="165" fontId="2" fillId="0" borderId="5" xfId="2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164" fontId="2" fillId="0" borderId="3" xfId="20" applyNumberFormat="1" applyFont="1" applyFill="1" applyBorder="1" applyAlignment="1">
      <alignment horizontal="right" vertical="center" wrapText="1"/>
    </xf>
    <xf numFmtId="164" fontId="2" fillId="0" borderId="4" xfId="20" applyNumberFormat="1" applyFont="1" applyFill="1" applyBorder="1" applyAlignment="1">
      <alignment horizontal="right" vertical="center" wrapText="1"/>
    </xf>
    <xf numFmtId="164" fontId="2" fillId="0" borderId="4" xfId="20" applyNumberFormat="1" applyFont="1" applyFill="1" applyBorder="1" applyAlignment="1">
      <alignment horizontal="right"/>
    </xf>
    <xf numFmtId="164" fontId="2" fillId="3" borderId="0" xfId="20" applyNumberFormat="1" applyFont="1" applyFill="1" applyBorder="1" applyAlignment="1">
      <alignment horizontal="right"/>
    </xf>
    <xf numFmtId="164" fontId="2" fillId="0" borderId="5" xfId="2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/>
    </xf>
    <xf numFmtId="164" fontId="2" fillId="3" borderId="0" xfId="20" applyNumberFormat="1" applyFont="1" applyFill="1" applyBorder="1" applyAlignment="1">
      <alignment horizontal="right" vertical="center" wrapText="1"/>
    </xf>
    <xf numFmtId="164" fontId="2" fillId="3" borderId="0" xfId="2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3" borderId="0" xfId="0" applyFont="1" applyFill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showGridLines="0" tabSelected="1" workbookViewId="0" topLeftCell="A7">
      <selection activeCell="G12" sqref="G12"/>
    </sheetView>
  </sheetViews>
  <sheetFormatPr defaultColWidth="9.140625" defaultRowHeight="15"/>
  <cols>
    <col min="1" max="1" width="42.7109375" style="1" customWidth="1"/>
    <col min="2" max="2" width="21.28125" style="1" customWidth="1"/>
    <col min="3" max="6" width="18.7109375" style="1" customWidth="1"/>
    <col min="7" max="7" width="17.140625" style="1" customWidth="1"/>
    <col min="8" max="8" width="8.7109375" style="1" customWidth="1"/>
    <col min="9" max="16384" width="9.140625" style="1" customWidth="1"/>
  </cols>
  <sheetData>
    <row r="2" ht="15">
      <c r="A2" s="33" t="e">
        <f>"Extra-EU imports of energy products, "&amp;YEAR-4&amp;" - "&amp;YEAR&amp;", trade in value (EUR billion)"</f>
        <v>#NAME?</v>
      </c>
    </row>
    <row r="3" spans="1:6" ht="15">
      <c r="A3" s="2" t="s">
        <v>0</v>
      </c>
      <c r="B3" s="3" t="s">
        <v>1</v>
      </c>
      <c r="C3" s="3">
        <v>2018</v>
      </c>
      <c r="D3" s="3">
        <v>2019</v>
      </c>
      <c r="E3" s="3">
        <v>2020</v>
      </c>
      <c r="F3" s="3">
        <v>2021</v>
      </c>
    </row>
    <row r="4" spans="1:12" ht="24">
      <c r="A4" s="4" t="s">
        <v>2</v>
      </c>
      <c r="B4" s="34">
        <v>3.258536541747688</v>
      </c>
      <c r="C4" s="34">
        <v>3.5300077872297386</v>
      </c>
      <c r="D4" s="34">
        <v>2.787890276002605</v>
      </c>
      <c r="E4" s="34">
        <v>2.491066115952315</v>
      </c>
      <c r="F4" s="34">
        <v>3.2941391847219803</v>
      </c>
      <c r="H4" s="41"/>
      <c r="I4" s="41"/>
      <c r="J4" s="41"/>
      <c r="K4" s="41"/>
      <c r="L4" s="41"/>
    </row>
    <row r="5" spans="1:12" ht="24">
      <c r="A5" s="5" t="s">
        <v>3</v>
      </c>
      <c r="B5" s="35">
        <v>187.2242879206516</v>
      </c>
      <c r="C5" s="35">
        <v>232.60572529675377</v>
      </c>
      <c r="D5" s="35">
        <v>220.2932091438951</v>
      </c>
      <c r="E5" s="35">
        <v>123.38554297391855</v>
      </c>
      <c r="F5" s="35">
        <v>191.39002911280244</v>
      </c>
      <c r="H5" s="41"/>
      <c r="I5" s="41"/>
      <c r="J5" s="41"/>
      <c r="K5" s="41"/>
      <c r="L5" s="41"/>
    </row>
    <row r="6" spans="1:12" ht="15">
      <c r="A6" s="5" t="s">
        <v>4</v>
      </c>
      <c r="B6" s="36">
        <v>9.84165799020396</v>
      </c>
      <c r="C6" s="36">
        <v>13.299128389746766</v>
      </c>
      <c r="D6" s="36">
        <v>18.977486431744317</v>
      </c>
      <c r="E6" s="36">
        <v>11.781612790693005</v>
      </c>
      <c r="F6" s="36">
        <v>25.307022440035578</v>
      </c>
      <c r="H6" s="41"/>
      <c r="I6" s="41"/>
      <c r="J6" s="41"/>
      <c r="K6" s="41"/>
      <c r="L6" s="41"/>
    </row>
    <row r="7" spans="1:12" ht="15">
      <c r="A7" s="5" t="s">
        <v>5</v>
      </c>
      <c r="B7" s="36">
        <v>50.58773711735528</v>
      </c>
      <c r="C7" s="36">
        <v>63.20563107192455</v>
      </c>
      <c r="D7" s="36">
        <v>45.60630273940788</v>
      </c>
      <c r="E7" s="36">
        <v>28.845071441985937</v>
      </c>
      <c r="F7" s="36">
        <v>77.12738238453719</v>
      </c>
      <c r="H7" s="41"/>
      <c r="I7" s="41"/>
      <c r="J7" s="41"/>
      <c r="K7" s="41"/>
      <c r="L7" s="41"/>
    </row>
    <row r="8" spans="1:12" ht="15">
      <c r="A8" s="5" t="s">
        <v>6</v>
      </c>
      <c r="B8" s="36">
        <v>16.42772068933692</v>
      </c>
      <c r="C8" s="36">
        <v>16.821047919598662</v>
      </c>
      <c r="D8" s="36">
        <v>13.022183484912738</v>
      </c>
      <c r="E8" s="36">
        <v>6.233238610872552</v>
      </c>
      <c r="F8" s="36">
        <v>11.557497776088185</v>
      </c>
      <c r="H8" s="41"/>
      <c r="I8" s="41"/>
      <c r="J8" s="41"/>
      <c r="K8" s="41"/>
      <c r="L8" s="41"/>
    </row>
    <row r="9" spans="1:12" ht="15">
      <c r="A9" s="5" t="s">
        <v>7</v>
      </c>
      <c r="B9" s="36">
        <v>0.04367533246574399</v>
      </c>
      <c r="C9" s="36">
        <v>0.04714048429100383</v>
      </c>
      <c r="D9" s="36">
        <v>0.052919999291491326</v>
      </c>
      <c r="E9" s="36">
        <v>0.032807415096914296</v>
      </c>
      <c r="F9" s="36">
        <v>0.021124819920908484</v>
      </c>
      <c r="H9" s="41"/>
      <c r="I9" s="41"/>
      <c r="J9" s="41"/>
      <c r="K9" s="41"/>
      <c r="L9" s="41"/>
    </row>
    <row r="10" spans="1:12" ht="15">
      <c r="A10" s="5" t="s">
        <v>8</v>
      </c>
      <c r="B10" s="36">
        <v>0.01981660473638733</v>
      </c>
      <c r="C10" s="36">
        <v>0.0255792245541646</v>
      </c>
      <c r="D10" s="36">
        <v>0.027643121152376385</v>
      </c>
      <c r="E10" s="36">
        <v>0.031032322471625736</v>
      </c>
      <c r="F10" s="36">
        <v>0.03360478563272617</v>
      </c>
      <c r="H10" s="41"/>
      <c r="I10" s="41"/>
      <c r="J10" s="41"/>
      <c r="K10" s="41"/>
      <c r="L10" s="41"/>
    </row>
    <row r="11" spans="1:12" ht="15">
      <c r="A11" s="5" t="s">
        <v>9</v>
      </c>
      <c r="B11" s="36">
        <v>0.4303285949762086</v>
      </c>
      <c r="C11" s="36">
        <v>0.4599866630633202</v>
      </c>
      <c r="D11" s="36">
        <v>0.5723705302047879</v>
      </c>
      <c r="E11" s="36">
        <v>0.16565787088655956</v>
      </c>
      <c r="F11" s="36">
        <v>0.5206837453993298</v>
      </c>
      <c r="H11" s="41"/>
      <c r="I11" s="41"/>
      <c r="J11" s="41"/>
      <c r="K11" s="41"/>
      <c r="L11" s="41"/>
    </row>
    <row r="12" spans="1:6" ht="15">
      <c r="A12" s="6" t="s">
        <v>10</v>
      </c>
      <c r="B12" s="37">
        <v>268.14238735277206</v>
      </c>
      <c r="C12" s="37">
        <v>330.58805751882437</v>
      </c>
      <c r="D12" s="37">
        <v>302.44669200196404</v>
      </c>
      <c r="E12" s="37">
        <v>173.9850207752132</v>
      </c>
      <c r="F12" s="37">
        <v>309.9214852845297</v>
      </c>
    </row>
    <row r="13" ht="12" customHeight="1">
      <c r="A13" s="7" t="s">
        <v>11</v>
      </c>
    </row>
    <row r="14" ht="15">
      <c r="A14" s="1" t="s">
        <v>30</v>
      </c>
    </row>
    <row r="17" ht="15">
      <c r="A17" s="33" t="e">
        <f>"Extra-EU imports of energy products, "&amp;YEAR-4&amp;" - "&amp;YEAR&amp;", trade in net mass (million tonnes)"</f>
        <v>#NAME?</v>
      </c>
    </row>
    <row r="18" spans="1:6" ht="15">
      <c r="A18" s="2" t="s">
        <v>0</v>
      </c>
      <c r="B18" s="3" t="s">
        <v>1</v>
      </c>
      <c r="C18" s="3">
        <v>2018</v>
      </c>
      <c r="D18" s="3">
        <v>2019</v>
      </c>
      <c r="E18" s="3">
        <v>2020</v>
      </c>
      <c r="F18" s="3">
        <v>2021</v>
      </c>
    </row>
    <row r="19" spans="1:6" ht="24">
      <c r="A19" s="4" t="s">
        <v>2</v>
      </c>
      <c r="B19" s="34">
        <v>7.977747719</v>
      </c>
      <c r="C19" s="34">
        <v>7.010911908</v>
      </c>
      <c r="D19" s="34">
        <v>6.006015885</v>
      </c>
      <c r="E19" s="34">
        <v>8.102256429</v>
      </c>
      <c r="F19" s="34">
        <v>6.427552498</v>
      </c>
    </row>
    <row r="20" spans="1:6" ht="24">
      <c r="A20" s="5" t="s">
        <v>3</v>
      </c>
      <c r="B20" s="35">
        <v>525.256259933</v>
      </c>
      <c r="C20" s="35">
        <v>526.818253419</v>
      </c>
      <c r="D20" s="35">
        <v>512.060482902</v>
      </c>
      <c r="E20" s="35">
        <v>428.296502279</v>
      </c>
      <c r="F20" s="35">
        <v>438.763206757</v>
      </c>
    </row>
    <row r="21" spans="1:6" ht="15">
      <c r="A21" s="5" t="s">
        <v>4</v>
      </c>
      <c r="B21" s="36">
        <v>39.23422471</v>
      </c>
      <c r="C21" s="36">
        <v>43.119901896</v>
      </c>
      <c r="D21" s="36">
        <v>73.568715991</v>
      </c>
      <c r="E21" s="36">
        <v>60.412975168</v>
      </c>
      <c r="F21" s="36">
        <v>55.93199875</v>
      </c>
    </row>
    <row r="22" spans="1:6" ht="15">
      <c r="A22" s="5" t="s">
        <v>5</v>
      </c>
      <c r="B22" s="36">
        <v>197.585575069</v>
      </c>
      <c r="C22" s="36">
        <v>201.055774454</v>
      </c>
      <c r="D22" s="36">
        <v>179.6861551</v>
      </c>
      <c r="E22" s="36">
        <v>168.843136488</v>
      </c>
      <c r="F22" s="36">
        <v>183.867183539</v>
      </c>
    </row>
    <row r="23" spans="1:6" ht="15">
      <c r="A23" s="5" t="s">
        <v>6</v>
      </c>
      <c r="B23" s="36">
        <v>154.640200235</v>
      </c>
      <c r="C23" s="36">
        <v>156.733006247</v>
      </c>
      <c r="D23" s="36">
        <v>122.819870936</v>
      </c>
      <c r="E23" s="36">
        <v>75.129731216</v>
      </c>
      <c r="F23" s="36">
        <v>98.688111301</v>
      </c>
    </row>
    <row r="24" spans="1:6" ht="15">
      <c r="A24" s="5" t="s">
        <v>7</v>
      </c>
      <c r="B24" s="36">
        <v>0.434625042</v>
      </c>
      <c r="C24" s="36">
        <v>0.545150498</v>
      </c>
      <c r="D24" s="36">
        <v>0.531265926</v>
      </c>
      <c r="E24" s="36">
        <v>0.256738192</v>
      </c>
      <c r="F24" s="36">
        <v>0.274219688</v>
      </c>
    </row>
    <row r="25" spans="1:6" ht="15">
      <c r="A25" s="5" t="s">
        <v>8</v>
      </c>
      <c r="B25" s="36">
        <v>0.245861365</v>
      </c>
      <c r="C25" s="36">
        <v>0.392634946</v>
      </c>
      <c r="D25" s="36">
        <v>0.402376752</v>
      </c>
      <c r="E25" s="36">
        <v>0.371214605</v>
      </c>
      <c r="F25" s="36">
        <v>0.432562216</v>
      </c>
    </row>
    <row r="26" spans="1:6" ht="15">
      <c r="A26" s="5" t="s">
        <v>9</v>
      </c>
      <c r="B26" s="36">
        <v>1.890364522</v>
      </c>
      <c r="C26" s="36">
        <v>1.862323684</v>
      </c>
      <c r="D26" s="36">
        <v>2.204999464</v>
      </c>
      <c r="E26" s="36">
        <v>0.931336474</v>
      </c>
      <c r="F26" s="36">
        <v>1.746936651</v>
      </c>
    </row>
    <row r="27" spans="1:6" ht="15">
      <c r="A27" s="6" t="s">
        <v>10</v>
      </c>
      <c r="B27" s="37">
        <v>930.500091876</v>
      </c>
      <c r="C27" s="37">
        <v>941.055675979</v>
      </c>
      <c r="D27" s="37">
        <v>903.062901458</v>
      </c>
      <c r="E27" s="37">
        <v>750.02670576</v>
      </c>
      <c r="F27" s="37">
        <v>789.248124584</v>
      </c>
    </row>
    <row r="28" ht="15">
      <c r="A28" s="7" t="s">
        <v>12</v>
      </c>
    </row>
    <row r="29" ht="15">
      <c r="A29" s="1" t="s">
        <v>30</v>
      </c>
    </row>
    <row r="32" spans="1:9" ht="15">
      <c r="A32" s="33" t="e">
        <f>"Extra-EU imports of energy products, "&amp;YEAR-4&amp;" - "&amp;YEAR&amp;", annual figures"</f>
        <v>#NAME?</v>
      </c>
      <c r="B32" s="8"/>
      <c r="C32" s="8"/>
      <c r="D32" s="8"/>
      <c r="E32" s="8"/>
      <c r="F32" s="8"/>
      <c r="G32" s="8"/>
      <c r="H32" s="8"/>
      <c r="I32" s="9"/>
    </row>
    <row r="33" spans="1:7" ht="15">
      <c r="A33" s="10" t="s">
        <v>0</v>
      </c>
      <c r="B33" s="11" t="s">
        <v>13</v>
      </c>
      <c r="C33" s="3">
        <v>2017</v>
      </c>
      <c r="D33" s="3">
        <f aca="true" t="shared" si="0" ref="D33">C33+1</f>
        <v>2018</v>
      </c>
      <c r="E33" s="3">
        <f aca="true" t="shared" si="1" ref="E33">D33+1</f>
        <v>2019</v>
      </c>
      <c r="F33" s="3">
        <f aca="true" t="shared" si="2" ref="F33">E33+1</f>
        <v>2020</v>
      </c>
      <c r="G33" s="3">
        <f aca="true" t="shared" si="3" ref="G33">F33+1</f>
        <v>2021</v>
      </c>
    </row>
    <row r="34" spans="1:7" ht="15">
      <c r="A34" s="57" t="s">
        <v>14</v>
      </c>
      <c r="B34" s="12" t="s">
        <v>15</v>
      </c>
      <c r="C34" s="38">
        <f>B4+B5</f>
        <v>190.48282446239926</v>
      </c>
      <c r="D34" s="38">
        <f>C4+C5</f>
        <v>236.13573308398352</v>
      </c>
      <c r="E34" s="38">
        <f>D4+D5</f>
        <v>223.0810994198977</v>
      </c>
      <c r="F34" s="38">
        <f>E4+E5</f>
        <v>125.87660908987087</v>
      </c>
      <c r="G34" s="38">
        <f>F4+F5</f>
        <v>194.68416829752442</v>
      </c>
    </row>
    <row r="35" spans="1:7" ht="15">
      <c r="A35" s="58"/>
      <c r="B35" s="13" t="s">
        <v>16</v>
      </c>
      <c r="C35" s="39">
        <f>B19+B20</f>
        <v>533.2340076520001</v>
      </c>
      <c r="D35" s="39">
        <f>C19+C20</f>
        <v>533.829165327</v>
      </c>
      <c r="E35" s="39">
        <f>D19+D20</f>
        <v>518.066498787</v>
      </c>
      <c r="F35" s="39">
        <f>E19+E20</f>
        <v>436.398758708</v>
      </c>
      <c r="G35" s="39">
        <f>F19+F20</f>
        <v>445.190759255</v>
      </c>
    </row>
    <row r="36" spans="1:7" ht="15">
      <c r="A36" s="58" t="s">
        <v>17</v>
      </c>
      <c r="B36" s="13" t="s">
        <v>15</v>
      </c>
      <c r="C36" s="39">
        <f>B6+B7</f>
        <v>60.429395107559245</v>
      </c>
      <c r="D36" s="39">
        <f>C6+C7</f>
        <v>76.50475946167131</v>
      </c>
      <c r="E36" s="39">
        <f>D6+D7</f>
        <v>64.5837891711522</v>
      </c>
      <c r="F36" s="39">
        <f>E6+E7</f>
        <v>40.62668423267894</v>
      </c>
      <c r="G36" s="39">
        <f>F6+F7</f>
        <v>102.43440482457277</v>
      </c>
    </row>
    <row r="37" spans="1:7" ht="15">
      <c r="A37" s="58"/>
      <c r="B37" s="13" t="s">
        <v>16</v>
      </c>
      <c r="C37" s="39">
        <f>B21+B22</f>
        <v>236.819799779</v>
      </c>
      <c r="D37" s="39">
        <f>C21+C22</f>
        <v>244.17567635</v>
      </c>
      <c r="E37" s="39">
        <f>D21+D22</f>
        <v>253.254871091</v>
      </c>
      <c r="F37" s="39">
        <f>E21+E22</f>
        <v>229.256111656</v>
      </c>
      <c r="G37" s="39">
        <f>F21+F22</f>
        <v>239.799182289</v>
      </c>
    </row>
    <row r="38" spans="1:7" ht="15">
      <c r="A38" s="59" t="s">
        <v>18</v>
      </c>
      <c r="B38" s="13" t="s">
        <v>15</v>
      </c>
      <c r="C38" s="39">
        <f>B12</f>
        <v>268.14238735277206</v>
      </c>
      <c r="D38" s="39">
        <f>C12</f>
        <v>330.58805751882437</v>
      </c>
      <c r="E38" s="39">
        <f>D12</f>
        <v>302.44669200196404</v>
      </c>
      <c r="F38" s="39">
        <f>E12</f>
        <v>173.9850207752132</v>
      </c>
      <c r="G38" s="39">
        <f>F12</f>
        <v>309.9214852845297</v>
      </c>
    </row>
    <row r="39" spans="1:7" ht="15">
      <c r="A39" s="60"/>
      <c r="B39" s="14" t="s">
        <v>16</v>
      </c>
      <c r="C39" s="40">
        <f>B27</f>
        <v>930.500091876</v>
      </c>
      <c r="D39" s="40">
        <f>C27</f>
        <v>941.055675979</v>
      </c>
      <c r="E39" s="40">
        <f>D27</f>
        <v>903.062901458</v>
      </c>
      <c r="F39" s="40">
        <f>E27</f>
        <v>750.02670576</v>
      </c>
      <c r="G39" s="40">
        <f>F27</f>
        <v>789.248124584</v>
      </c>
    </row>
    <row r="40" spans="1:9" ht="15">
      <c r="A40" s="15" t="s">
        <v>19</v>
      </c>
      <c r="B40" s="8"/>
      <c r="C40" s="8"/>
      <c r="D40" s="8"/>
      <c r="E40" s="8"/>
      <c r="F40" s="8"/>
      <c r="G40" s="8"/>
      <c r="H40" s="8"/>
      <c r="I40" s="8"/>
    </row>
    <row r="41" spans="1:9" ht="15">
      <c r="A41" s="8"/>
      <c r="B41" s="8"/>
      <c r="C41" s="8"/>
      <c r="D41" s="8"/>
      <c r="E41" s="8"/>
      <c r="F41" s="8"/>
      <c r="G41" s="8"/>
      <c r="H41" s="8"/>
      <c r="I41" s="8"/>
    </row>
    <row r="42" spans="1:9" ht="15">
      <c r="A42" s="8"/>
      <c r="B42" s="8"/>
      <c r="C42" s="8"/>
      <c r="D42" s="8"/>
      <c r="E42" s="8"/>
      <c r="F42" s="8"/>
      <c r="G42" s="8"/>
      <c r="H42" s="8"/>
      <c r="I42" s="8"/>
    </row>
    <row r="43" spans="1:9" ht="15">
      <c r="A43" s="8"/>
      <c r="B43" s="8"/>
      <c r="C43" s="8"/>
      <c r="D43" s="8"/>
      <c r="E43" s="8"/>
      <c r="F43" s="8"/>
      <c r="G43" s="8"/>
      <c r="H43" s="8"/>
      <c r="I43" s="8"/>
    </row>
    <row r="44" spans="1:9" ht="15">
      <c r="A44" s="33" t="e">
        <f>"Extra-EU imports of energy products, "&amp;YEAR-4&amp;" - "&amp;YEAR&amp;" monthly averages"</f>
        <v>#NAME?</v>
      </c>
      <c r="B44" s="8"/>
      <c r="C44" s="8"/>
      <c r="D44" s="8"/>
      <c r="E44" s="8"/>
      <c r="F44" s="8"/>
      <c r="G44" s="8"/>
      <c r="H44" s="8"/>
      <c r="I44" s="9"/>
    </row>
    <row r="45" spans="1:7" ht="15">
      <c r="A45" s="10" t="s">
        <v>0</v>
      </c>
      <c r="B45" s="11" t="s">
        <v>13</v>
      </c>
      <c r="C45" s="3">
        <v>2017</v>
      </c>
      <c r="D45" s="3">
        <f aca="true" t="shared" si="4" ref="D45">C45+1</f>
        <v>2018</v>
      </c>
      <c r="E45" s="3">
        <f aca="true" t="shared" si="5" ref="E45">D45+1</f>
        <v>2019</v>
      </c>
      <c r="F45" s="3">
        <f aca="true" t="shared" si="6" ref="F45">E45+1</f>
        <v>2020</v>
      </c>
      <c r="G45" s="3">
        <f aca="true" t="shared" si="7" ref="G45">F45+1</f>
        <v>2021</v>
      </c>
    </row>
    <row r="46" spans="1:7" ht="15">
      <c r="A46" s="57" t="s">
        <v>14</v>
      </c>
      <c r="B46" s="12" t="s">
        <v>15</v>
      </c>
      <c r="C46" s="38">
        <f aca="true" t="shared" si="8" ref="C46:E51">C34/12</f>
        <v>15.873568705199938</v>
      </c>
      <c r="D46" s="38">
        <f t="shared" si="8"/>
        <v>19.677977756998626</v>
      </c>
      <c r="E46" s="38">
        <f t="shared" si="8"/>
        <v>18.59009161832481</v>
      </c>
      <c r="F46" s="38">
        <f>F34/6</f>
        <v>20.97943484831181</v>
      </c>
      <c r="G46" s="38">
        <f>G34/12</f>
        <v>16.22368069146037</v>
      </c>
    </row>
    <row r="47" spans="1:7" ht="15">
      <c r="A47" s="58"/>
      <c r="B47" s="13" t="s">
        <v>16</v>
      </c>
      <c r="C47" s="39">
        <f t="shared" si="8"/>
        <v>44.43616730433334</v>
      </c>
      <c r="D47" s="39">
        <f t="shared" si="8"/>
        <v>44.48576377725001</v>
      </c>
      <c r="E47" s="39">
        <f t="shared" si="8"/>
        <v>43.17220823225</v>
      </c>
      <c r="F47" s="39">
        <f aca="true" t="shared" si="9" ref="F47:F51">F35/6</f>
        <v>72.73312645133333</v>
      </c>
      <c r="G47" s="39">
        <f aca="true" t="shared" si="10" ref="G47:G51">G35/12</f>
        <v>37.09922993791667</v>
      </c>
    </row>
    <row r="48" spans="1:7" ht="15">
      <c r="A48" s="58" t="s">
        <v>17</v>
      </c>
      <c r="B48" s="13" t="s">
        <v>15</v>
      </c>
      <c r="C48" s="39">
        <f t="shared" si="8"/>
        <v>5.035782925629937</v>
      </c>
      <c r="D48" s="39">
        <f t="shared" si="8"/>
        <v>6.375396621805943</v>
      </c>
      <c r="E48" s="39">
        <f t="shared" si="8"/>
        <v>5.381982430929351</v>
      </c>
      <c r="F48" s="39">
        <f t="shared" si="9"/>
        <v>6.771114038779824</v>
      </c>
      <c r="G48" s="39">
        <f t="shared" si="10"/>
        <v>8.536200402047731</v>
      </c>
    </row>
    <row r="49" spans="1:7" ht="15">
      <c r="A49" s="58"/>
      <c r="B49" s="13" t="s">
        <v>16</v>
      </c>
      <c r="C49" s="39">
        <f t="shared" si="8"/>
        <v>19.734983314916665</v>
      </c>
      <c r="D49" s="39">
        <f t="shared" si="8"/>
        <v>20.347973029166667</v>
      </c>
      <c r="E49" s="39">
        <f t="shared" si="8"/>
        <v>21.104572590916668</v>
      </c>
      <c r="F49" s="39">
        <f t="shared" si="9"/>
        <v>38.209351942666665</v>
      </c>
      <c r="G49" s="39">
        <f t="shared" si="10"/>
        <v>19.98326519075</v>
      </c>
    </row>
    <row r="50" spans="1:7" ht="15">
      <c r="A50" s="59" t="s">
        <v>18</v>
      </c>
      <c r="B50" s="13" t="s">
        <v>15</v>
      </c>
      <c r="C50" s="39">
        <f t="shared" si="8"/>
        <v>22.34519894606434</v>
      </c>
      <c r="D50" s="39">
        <f t="shared" si="8"/>
        <v>27.549004793235365</v>
      </c>
      <c r="E50" s="39">
        <f t="shared" si="8"/>
        <v>25.20389100016367</v>
      </c>
      <c r="F50" s="39">
        <f t="shared" si="9"/>
        <v>28.997503462535533</v>
      </c>
      <c r="G50" s="39">
        <f t="shared" si="10"/>
        <v>25.826790440377476</v>
      </c>
    </row>
    <row r="51" spans="1:7" ht="15">
      <c r="A51" s="60"/>
      <c r="B51" s="14" t="s">
        <v>16</v>
      </c>
      <c r="C51" s="40">
        <f t="shared" si="8"/>
        <v>77.54167432300001</v>
      </c>
      <c r="D51" s="40">
        <f t="shared" si="8"/>
        <v>78.42130633158332</v>
      </c>
      <c r="E51" s="40">
        <f t="shared" si="8"/>
        <v>75.25524178816667</v>
      </c>
      <c r="F51" s="40">
        <f t="shared" si="9"/>
        <v>125.00445096</v>
      </c>
      <c r="G51" s="40">
        <f t="shared" si="10"/>
        <v>65.77067704866667</v>
      </c>
    </row>
    <row r="52" spans="1:9" ht="15">
      <c r="A52" s="15" t="s">
        <v>19</v>
      </c>
      <c r="B52" s="8"/>
      <c r="C52" s="8"/>
      <c r="D52" s="8"/>
      <c r="E52" s="8"/>
      <c r="F52" s="8"/>
      <c r="G52" s="8"/>
      <c r="H52" s="8"/>
      <c r="I52" s="8"/>
    </row>
    <row r="53" spans="1:9" ht="15">
      <c r="A53" s="8"/>
      <c r="B53" s="8"/>
      <c r="C53" s="8"/>
      <c r="D53" s="8"/>
      <c r="E53" s="8"/>
      <c r="F53" s="8"/>
      <c r="G53" s="8"/>
      <c r="H53" s="8"/>
      <c r="I53" s="8"/>
    </row>
    <row r="54" spans="1:9" ht="15">
      <c r="A54" s="8"/>
      <c r="B54" s="8"/>
      <c r="C54" s="8"/>
      <c r="D54" s="8"/>
      <c r="E54" s="8"/>
      <c r="F54" s="8"/>
      <c r="G54" s="8"/>
      <c r="H54" s="8"/>
      <c r="I54" s="8"/>
    </row>
    <row r="55" spans="1:9" ht="15">
      <c r="A55" s="8"/>
      <c r="B55" s="8"/>
      <c r="C55" s="8"/>
      <c r="D55" s="8"/>
      <c r="E55" s="8"/>
      <c r="F55" s="8"/>
      <c r="G55" s="8"/>
      <c r="H55" s="8"/>
      <c r="I55" s="8"/>
    </row>
    <row r="56" spans="1:9" ht="15">
      <c r="A56" s="33" t="e">
        <f>"Extra-EU imports of energy products, "&amp;YEAR-4&amp;" - "&amp;YEAR&amp;", growth rates (%)"</f>
        <v>#NAME?</v>
      </c>
      <c r="B56" s="8"/>
      <c r="C56" s="8"/>
      <c r="D56" s="8"/>
      <c r="E56" s="8"/>
      <c r="F56" s="8"/>
      <c r="G56" s="8"/>
      <c r="H56" s="8"/>
      <c r="I56" s="9"/>
    </row>
    <row r="57" spans="1:7" ht="15">
      <c r="A57" s="10" t="s">
        <v>0</v>
      </c>
      <c r="B57" s="11" t="s">
        <v>13</v>
      </c>
      <c r="C57" s="16" t="str">
        <f>B3</f>
        <v>2017</v>
      </c>
      <c r="D57" s="3">
        <f aca="true" t="shared" si="11" ref="D57:G57">C57+1</f>
        <v>2018</v>
      </c>
      <c r="E57" s="3">
        <f t="shared" si="11"/>
        <v>2019</v>
      </c>
      <c r="F57" s="3">
        <f t="shared" si="11"/>
        <v>2020</v>
      </c>
      <c r="G57" s="3">
        <f t="shared" si="11"/>
        <v>2021</v>
      </c>
    </row>
    <row r="58" spans="1:7" ht="15">
      <c r="A58" s="57" t="s">
        <v>14</v>
      </c>
      <c r="B58" s="12" t="s">
        <v>15</v>
      </c>
      <c r="C58" s="38"/>
      <c r="D58" s="38">
        <f aca="true" t="shared" si="12" ref="D58:G63">100*(D34-C34)/C34</f>
        <v>23.966942295417297</v>
      </c>
      <c r="E58" s="38">
        <f t="shared" si="12"/>
        <v>-5.528444803160242</v>
      </c>
      <c r="F58" s="38">
        <f t="shared" si="12"/>
        <v>-43.57361093467727</v>
      </c>
      <c r="G58" s="38">
        <f t="shared" si="12"/>
        <v>54.66270477506088</v>
      </c>
    </row>
    <row r="59" spans="1:7" ht="15">
      <c r="A59" s="58"/>
      <c r="B59" s="13" t="s">
        <v>16</v>
      </c>
      <c r="C59" s="39"/>
      <c r="D59" s="39">
        <f t="shared" si="12"/>
        <v>0.11161285035451236</v>
      </c>
      <c r="E59" s="39">
        <f t="shared" si="12"/>
        <v>-2.95275484439756</v>
      </c>
      <c r="F59" s="39">
        <f t="shared" si="12"/>
        <v>-15.763949274893609</v>
      </c>
      <c r="G59" s="39">
        <f t="shared" si="12"/>
        <v>2.014671300401848</v>
      </c>
    </row>
    <row r="60" spans="1:7" ht="15">
      <c r="A60" s="58" t="s">
        <v>17</v>
      </c>
      <c r="B60" s="13" t="s">
        <v>15</v>
      </c>
      <c r="C60" s="39"/>
      <c r="D60" s="39">
        <f t="shared" si="12"/>
        <v>26.60189519603708</v>
      </c>
      <c r="E60" s="39">
        <f t="shared" si="12"/>
        <v>-15.581998263116537</v>
      </c>
      <c r="F60" s="39">
        <f t="shared" si="12"/>
        <v>-37.09461034406796</v>
      </c>
      <c r="G60" s="39">
        <f t="shared" si="12"/>
        <v>152.13577420669117</v>
      </c>
    </row>
    <row r="61" spans="1:7" ht="15">
      <c r="A61" s="58"/>
      <c r="B61" s="13" t="s">
        <v>16</v>
      </c>
      <c r="C61" s="39"/>
      <c r="D61" s="39">
        <f t="shared" si="12"/>
        <v>3.10610708136081</v>
      </c>
      <c r="E61" s="39">
        <f t="shared" si="12"/>
        <v>3.7183043277357175</v>
      </c>
      <c r="F61" s="39">
        <f t="shared" si="12"/>
        <v>-9.47612945473287</v>
      </c>
      <c r="G61" s="39">
        <f t="shared" si="12"/>
        <v>4.598817696437213</v>
      </c>
    </row>
    <row r="62" spans="1:7" ht="15">
      <c r="A62" s="59" t="s">
        <v>18</v>
      </c>
      <c r="B62" s="13" t="s">
        <v>15</v>
      </c>
      <c r="C62" s="39"/>
      <c r="D62" s="39">
        <f t="shared" si="12"/>
        <v>23.288250239936094</v>
      </c>
      <c r="E62" s="39">
        <f t="shared" si="12"/>
        <v>-8.51251727847365</v>
      </c>
      <c r="F62" s="39">
        <f t="shared" si="12"/>
        <v>-42.47415317272395</v>
      </c>
      <c r="G62" s="39">
        <f t="shared" si="12"/>
        <v>78.13113100405636</v>
      </c>
    </row>
    <row r="63" spans="1:7" ht="15">
      <c r="A63" s="60"/>
      <c r="B63" s="14" t="s">
        <v>16</v>
      </c>
      <c r="C63" s="40"/>
      <c r="D63" s="40">
        <f t="shared" si="12"/>
        <v>1.1343990393078371</v>
      </c>
      <c r="E63" s="40">
        <f t="shared" si="12"/>
        <v>-4.037250450827493</v>
      </c>
      <c r="F63" s="40">
        <f t="shared" si="12"/>
        <v>-16.946349523485267</v>
      </c>
      <c r="G63" s="40">
        <f t="shared" si="12"/>
        <v>5.229336305332895</v>
      </c>
    </row>
    <row r="64" spans="1:9" ht="15">
      <c r="A64" s="15" t="s">
        <v>19</v>
      </c>
      <c r="B64" s="8"/>
      <c r="C64" s="8"/>
      <c r="D64" s="8"/>
      <c r="E64" s="8"/>
      <c r="F64" s="8"/>
      <c r="G64" s="8"/>
      <c r="H64" s="8"/>
      <c r="I64" s="8"/>
    </row>
  </sheetData>
  <mergeCells count="9">
    <mergeCell ref="A58:A59"/>
    <mergeCell ref="A60:A61"/>
    <mergeCell ref="A62:A63"/>
    <mergeCell ref="A34:A35"/>
    <mergeCell ref="A36:A37"/>
    <mergeCell ref="A38:A39"/>
    <mergeCell ref="A46:A47"/>
    <mergeCell ref="A48:A49"/>
    <mergeCell ref="A50:A5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showGridLines="0" workbookViewId="0" topLeftCell="A13">
      <selection activeCell="A29" activeCellId="1" sqref="A29 A29"/>
    </sheetView>
  </sheetViews>
  <sheetFormatPr defaultColWidth="9.140625" defaultRowHeight="15"/>
  <cols>
    <col min="1" max="1" width="42.7109375" style="1" customWidth="1"/>
    <col min="2" max="6" width="12.00390625" style="1" customWidth="1"/>
    <col min="7" max="7" width="8.7109375" style="1" customWidth="1"/>
    <col min="8" max="16384" width="9.140625" style="1" customWidth="1"/>
  </cols>
  <sheetData>
    <row r="2" ht="15">
      <c r="A2" s="33" t="e">
        <f>"EU imports of energy products from Russia, "&amp;YEAR-4&amp;" - "&amp;YEAR&amp;" , trade in value (EUR billion)"</f>
        <v>#NAME?</v>
      </c>
    </row>
    <row r="3" spans="1:6" ht="15">
      <c r="A3" s="2" t="s">
        <v>0</v>
      </c>
      <c r="B3" s="3" t="s">
        <v>1</v>
      </c>
      <c r="C3" s="3">
        <v>2018</v>
      </c>
      <c r="D3" s="3">
        <v>2019</v>
      </c>
      <c r="E3" s="3">
        <v>2020</v>
      </c>
      <c r="F3" s="3">
        <v>2021</v>
      </c>
    </row>
    <row r="4" spans="1:6" ht="24">
      <c r="A4" s="4" t="s">
        <v>2</v>
      </c>
      <c r="B4" s="34">
        <v>0.19751525800000003</v>
      </c>
      <c r="C4" s="34">
        <v>0.2257739542983065</v>
      </c>
      <c r="D4" s="34">
        <v>0.28647155856661516</v>
      </c>
      <c r="E4" s="34">
        <v>0.22150086067638186</v>
      </c>
      <c r="F4" s="34">
        <v>0.5212761639433495</v>
      </c>
    </row>
    <row r="5" spans="1:6" ht="24">
      <c r="A5" s="5" t="s">
        <v>3</v>
      </c>
      <c r="B5" s="35">
        <v>56.64366472140902</v>
      </c>
      <c r="C5" s="35">
        <v>64.2422830490525</v>
      </c>
      <c r="D5" s="35">
        <v>58.14937107374588</v>
      </c>
      <c r="E5" s="35">
        <v>31.916225172006097</v>
      </c>
      <c r="F5" s="35">
        <v>47.84078283115079</v>
      </c>
    </row>
    <row r="6" spans="1:6" ht="15">
      <c r="A6" s="5" t="s">
        <v>4</v>
      </c>
      <c r="B6" s="36">
        <v>0.0008089347211855815</v>
      </c>
      <c r="C6" s="36">
        <v>1.097256903233983</v>
      </c>
      <c r="D6" s="36">
        <v>2.288581789545964</v>
      </c>
      <c r="E6" s="36">
        <v>1.6783483887307786</v>
      </c>
      <c r="F6" s="36">
        <v>5.032093326314056</v>
      </c>
    </row>
    <row r="7" spans="1:6" ht="15">
      <c r="A7" s="5" t="s">
        <v>5</v>
      </c>
      <c r="B7" s="36">
        <v>23.694094262723745</v>
      </c>
      <c r="C7" s="36">
        <v>31.097825132536883</v>
      </c>
      <c r="D7" s="36">
        <v>24.26510899013942</v>
      </c>
      <c r="E7" s="36">
        <v>15.235220235729965</v>
      </c>
      <c r="F7" s="36">
        <v>35.088279647050044</v>
      </c>
    </row>
    <row r="8" spans="1:6" ht="15">
      <c r="A8" s="5" t="s">
        <v>6</v>
      </c>
      <c r="B8" s="36">
        <v>5.447915569952109</v>
      </c>
      <c r="C8" s="36">
        <v>6.245775588653757</v>
      </c>
      <c r="D8" s="36">
        <v>4.640919234232118</v>
      </c>
      <c r="E8" s="36">
        <v>2.792645742431586</v>
      </c>
      <c r="F8" s="36">
        <v>5.257752920172296</v>
      </c>
    </row>
    <row r="9" spans="1:6" ht="15">
      <c r="A9" s="5" t="s">
        <v>7</v>
      </c>
      <c r="B9" s="36">
        <v>0.009571128608269537</v>
      </c>
      <c r="C9" s="36">
        <v>0.010109990592921411</v>
      </c>
      <c r="D9" s="36">
        <v>0.007744072680747238</v>
      </c>
      <c r="E9" s="36">
        <v>0.00773392637512961</v>
      </c>
      <c r="F9" s="36">
        <v>0.0029332847412614875</v>
      </c>
    </row>
    <row r="10" spans="1:6" ht="15">
      <c r="A10" s="5" t="s">
        <v>8</v>
      </c>
      <c r="B10" s="36">
        <v>0.004993986929340556</v>
      </c>
      <c r="C10" s="36">
        <v>0.006841262418527035</v>
      </c>
      <c r="D10" s="36">
        <v>0.011620444008379048</v>
      </c>
      <c r="E10" s="36">
        <v>0.012985722082449126</v>
      </c>
      <c r="F10" s="36">
        <v>0.01541622737318057</v>
      </c>
    </row>
    <row r="11" spans="1:6" ht="15">
      <c r="A11" s="5" t="s">
        <v>9</v>
      </c>
      <c r="B11" s="36">
        <v>0.06931128203281159</v>
      </c>
      <c r="C11" s="36">
        <v>0.11026855161521436</v>
      </c>
      <c r="D11" s="36">
        <v>0.14135887003063805</v>
      </c>
      <c r="E11" s="36">
        <v>0.09658597659386696</v>
      </c>
      <c r="F11" s="36">
        <v>0.2320387847466699</v>
      </c>
    </row>
    <row r="12" spans="1:6" ht="15">
      <c r="A12" s="6" t="s">
        <v>10</v>
      </c>
      <c r="B12" s="37">
        <v>86.21920285739931</v>
      </c>
      <c r="C12" s="37">
        <v>103.20509829990722</v>
      </c>
      <c r="D12" s="37">
        <v>90.14739575355213</v>
      </c>
      <c r="E12" s="37">
        <v>52.144289103239814</v>
      </c>
      <c r="F12" s="37">
        <v>94.28970696798649</v>
      </c>
    </row>
    <row r="13" ht="12" customHeight="1">
      <c r="A13" s="7" t="s">
        <v>12</v>
      </c>
    </row>
    <row r="14" ht="15">
      <c r="A14" s="1" t="s">
        <v>30</v>
      </c>
    </row>
    <row r="17" ht="15">
      <c r="A17" s="33" t="e">
        <f>"EU imports of energy products from Russia, "&amp;YEAR-4&amp;" - "&amp;YEAR&amp;" , trade in net mass (million tonnes)"</f>
        <v>#NAME?</v>
      </c>
    </row>
    <row r="18" spans="1:6" ht="15">
      <c r="A18" s="2" t="s">
        <v>0</v>
      </c>
      <c r="B18" s="3" t="s">
        <v>1</v>
      </c>
      <c r="C18" s="3">
        <v>2018</v>
      </c>
      <c r="D18" s="3">
        <v>2019</v>
      </c>
      <c r="E18" s="3">
        <v>2020</v>
      </c>
      <c r="F18" s="3">
        <v>2021</v>
      </c>
    </row>
    <row r="19" spans="1:6" ht="24">
      <c r="A19" s="4" t="s">
        <v>2</v>
      </c>
      <c r="B19" s="34">
        <v>0.47539086</v>
      </c>
      <c r="C19" s="34">
        <v>0.453829096</v>
      </c>
      <c r="D19" s="34">
        <v>0.638342183</v>
      </c>
      <c r="E19" s="34">
        <v>0.708345372</v>
      </c>
      <c r="F19" s="34">
        <v>1.011508267</v>
      </c>
    </row>
    <row r="20" spans="1:6" ht="24">
      <c r="A20" s="5" t="s">
        <v>3</v>
      </c>
      <c r="B20" s="35">
        <v>157.032669914</v>
      </c>
      <c r="C20" s="35">
        <v>148.47169771</v>
      </c>
      <c r="D20" s="35">
        <v>137.968965269</v>
      </c>
      <c r="E20" s="35">
        <v>115.656428043</v>
      </c>
      <c r="F20" s="35">
        <v>113.246138538</v>
      </c>
    </row>
    <row r="21" spans="1:6" ht="15">
      <c r="A21" s="5" t="s">
        <v>4</v>
      </c>
      <c r="B21" s="36">
        <v>0.002699248</v>
      </c>
      <c r="C21" s="36">
        <v>3.080760653</v>
      </c>
      <c r="D21" s="36">
        <v>9.595996445</v>
      </c>
      <c r="E21" s="36">
        <v>8.780294213</v>
      </c>
      <c r="F21" s="36">
        <v>10.490549299</v>
      </c>
    </row>
    <row r="22" spans="1:6" ht="15">
      <c r="A22" s="5" t="s">
        <v>5</v>
      </c>
      <c r="B22" s="36">
        <v>92.221973998</v>
      </c>
      <c r="C22" s="36">
        <v>102.613856407</v>
      </c>
      <c r="D22" s="36">
        <v>93.511855379</v>
      </c>
      <c r="E22" s="36">
        <v>89.195922997</v>
      </c>
      <c r="F22" s="36">
        <v>96.182999545</v>
      </c>
    </row>
    <row r="23" spans="1:6" ht="15">
      <c r="A23" s="5" t="s">
        <v>6</v>
      </c>
      <c r="B23" s="36">
        <v>61.990619186</v>
      </c>
      <c r="C23" s="36">
        <v>68.700624162</v>
      </c>
      <c r="D23" s="36">
        <v>56.837145123</v>
      </c>
      <c r="E23" s="36">
        <v>41.475568034</v>
      </c>
      <c r="F23" s="36">
        <v>51.605273124</v>
      </c>
    </row>
    <row r="24" spans="1:6" ht="15">
      <c r="A24" s="5" t="s">
        <v>7</v>
      </c>
      <c r="B24" s="36">
        <v>0.10102424</v>
      </c>
      <c r="C24" s="36">
        <v>0.14616165</v>
      </c>
      <c r="D24" s="36">
        <v>0.10514655</v>
      </c>
      <c r="E24" s="36">
        <v>0.107914938</v>
      </c>
      <c r="F24" s="36">
        <v>0.03775415</v>
      </c>
    </row>
    <row r="25" spans="1:6" ht="15">
      <c r="A25" s="5" t="s">
        <v>8</v>
      </c>
      <c r="B25" s="36">
        <v>0.074278125</v>
      </c>
      <c r="C25" s="36">
        <v>0.109359787</v>
      </c>
      <c r="D25" s="36">
        <v>0.17109991</v>
      </c>
      <c r="E25" s="36">
        <v>0.174029665</v>
      </c>
      <c r="F25" s="36">
        <v>0.20617179</v>
      </c>
    </row>
    <row r="26" spans="1:6" ht="15">
      <c r="A26" s="5" t="s">
        <v>9</v>
      </c>
      <c r="B26" s="36">
        <v>0.496942451</v>
      </c>
      <c r="C26" s="36">
        <v>0.60648615</v>
      </c>
      <c r="D26" s="36">
        <v>0.744740179</v>
      </c>
      <c r="E26" s="36">
        <v>0.55679467</v>
      </c>
      <c r="F26" s="36">
        <v>0.820430843</v>
      </c>
    </row>
    <row r="27" spans="1:6" ht="15">
      <c r="A27" s="6" t="s">
        <v>10</v>
      </c>
      <c r="B27" s="37">
        <v>314.210650054</v>
      </c>
      <c r="C27" s="37">
        <v>326.071955804</v>
      </c>
      <c r="D27" s="37">
        <v>303.713205905</v>
      </c>
      <c r="E27" s="37">
        <v>259.447009719</v>
      </c>
      <c r="F27" s="37">
        <v>275.72418044</v>
      </c>
    </row>
    <row r="28" ht="15">
      <c r="A28" s="7" t="s">
        <v>11</v>
      </c>
    </row>
    <row r="29" ht="15">
      <c r="A29" s="1" t="s">
        <v>30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8"/>
  <sheetViews>
    <sheetView showGridLines="0" workbookViewId="0" topLeftCell="A1">
      <selection activeCell="A14" sqref="A14"/>
    </sheetView>
  </sheetViews>
  <sheetFormatPr defaultColWidth="9.140625" defaultRowHeight="15"/>
  <cols>
    <col min="1" max="1" width="42.7109375" style="1" customWidth="1"/>
    <col min="2" max="5" width="13.00390625" style="1" customWidth="1"/>
    <col min="6" max="6" width="12.57421875" style="1" customWidth="1"/>
    <col min="7" max="7" width="8.7109375" style="1" customWidth="1"/>
    <col min="8" max="16384" width="9.140625" style="1" customWidth="1"/>
  </cols>
  <sheetData>
    <row r="2" ht="15">
      <c r="A2" s="33" t="s">
        <v>23</v>
      </c>
    </row>
    <row r="3" spans="1:6" ht="15">
      <c r="A3" s="2" t="s">
        <v>0</v>
      </c>
      <c r="B3" s="3">
        <v>2017</v>
      </c>
      <c r="C3" s="3">
        <f aca="true" t="shared" si="0" ref="C3:D3">B3+1</f>
        <v>2018</v>
      </c>
      <c r="D3" s="3">
        <f t="shared" si="0"/>
        <v>2019</v>
      </c>
      <c r="E3" s="3">
        <f aca="true" t="shared" si="1" ref="E3">D3+1</f>
        <v>2020</v>
      </c>
      <c r="F3" s="3">
        <f aca="true" t="shared" si="2" ref="F3">E3+1</f>
        <v>2021</v>
      </c>
    </row>
    <row r="4" spans="1:12" ht="24">
      <c r="A4" s="4" t="s">
        <v>2</v>
      </c>
      <c r="B4" s="42">
        <f>'Imports from Russia'!B4/'Extra-EU imports'!B4*100</f>
        <v>6.061471322155695</v>
      </c>
      <c r="C4" s="42">
        <f>'Imports from Russia'!C4/'Extra-EU imports'!C4*100</f>
        <v>6.395848618665179</v>
      </c>
      <c r="D4" s="42">
        <f>'Imports from Russia'!D4/'Extra-EU imports'!D4*100</f>
        <v>10.27556790998856</v>
      </c>
      <c r="E4" s="42">
        <f>'Imports from Russia'!E4/'Extra-EU imports'!E4*100</f>
        <v>8.891809786096498</v>
      </c>
      <c r="F4" s="42">
        <f>'Imports from Russia'!F4/'Extra-EU imports'!F4*100</f>
        <v>15.824351513773221</v>
      </c>
      <c r="G4" s="17"/>
      <c r="H4" s="17"/>
      <c r="I4" s="17"/>
      <c r="J4" s="17"/>
      <c r="K4" s="17"/>
      <c r="L4" s="17"/>
    </row>
    <row r="5" spans="1:12" ht="24">
      <c r="A5" s="5" t="s">
        <v>3</v>
      </c>
      <c r="B5" s="43">
        <f>'Imports from Russia'!B5/'Extra-EU imports'!B5*100</f>
        <v>30.254442599570968</v>
      </c>
      <c r="C5" s="43">
        <f>'Imports from Russia'!C5/'Extra-EU imports'!C5*100</f>
        <v>27.618530441197642</v>
      </c>
      <c r="D5" s="43">
        <f>'Imports from Russia'!D5/'Extra-EU imports'!D5*100</f>
        <v>26.396352070827035</v>
      </c>
      <c r="E5" s="43">
        <f>'Imports from Russia'!E5/'Extra-EU imports'!E5*100</f>
        <v>25.867070325048214</v>
      </c>
      <c r="F5" s="43">
        <f>'Imports from Russia'!F5/'Extra-EU imports'!F5*100</f>
        <v>24.99648652174777</v>
      </c>
      <c r="G5" s="17"/>
      <c r="H5" s="17"/>
      <c r="I5" s="17"/>
      <c r="J5" s="17"/>
      <c r="K5" s="17"/>
      <c r="L5" s="17"/>
    </row>
    <row r="6" spans="1:12" ht="15">
      <c r="A6" s="5" t="s">
        <v>4</v>
      </c>
      <c r="B6" s="44">
        <f>'Imports from Russia'!B6/'Extra-EU imports'!B6*100</f>
        <v>0.008219496369318733</v>
      </c>
      <c r="C6" s="44">
        <f>'Imports from Russia'!C6/'Extra-EU imports'!C6*100</f>
        <v>8.250592603346362</v>
      </c>
      <c r="D6" s="44">
        <f>'Imports from Russia'!D6/'Extra-EU imports'!D6*100</f>
        <v>12.059456861040205</v>
      </c>
      <c r="E6" s="44">
        <f>'Imports from Russia'!E6/'Extra-EU imports'!E6*100</f>
        <v>14.245489293762953</v>
      </c>
      <c r="F6" s="44">
        <f>'Imports from Russia'!F6/'Extra-EU imports'!F6*100</f>
        <v>19.88417775436636</v>
      </c>
      <c r="G6" s="17"/>
      <c r="H6" s="17"/>
      <c r="I6" s="17"/>
      <c r="J6" s="17"/>
      <c r="K6" s="17"/>
      <c r="L6" s="17"/>
    </row>
    <row r="7" spans="1:12" ht="15">
      <c r="A7" s="5" t="s">
        <v>5</v>
      </c>
      <c r="B7" s="44">
        <f>'Imports from Russia'!B7/'Extra-EU imports'!B7*100</f>
        <v>46.837624319422154</v>
      </c>
      <c r="C7" s="44">
        <f>'Imports from Russia'!C7/'Extra-EU imports'!C7*100</f>
        <v>49.20103573865002</v>
      </c>
      <c r="D7" s="44">
        <f>'Imports from Russia'!D7/'Extra-EU imports'!D7*100</f>
        <v>53.205604341112746</v>
      </c>
      <c r="E7" s="44">
        <f>'Imports from Russia'!E7/'Extra-EU imports'!E7*100</f>
        <v>52.81741203647733</v>
      </c>
      <c r="F7" s="44">
        <f>'Imports from Russia'!F7/'Extra-EU imports'!F7*100</f>
        <v>45.493932974554944</v>
      </c>
      <c r="G7" s="17"/>
      <c r="H7" s="17"/>
      <c r="I7" s="17"/>
      <c r="J7" s="17"/>
      <c r="K7" s="17"/>
      <c r="L7" s="17"/>
    </row>
    <row r="8" spans="1:12" ht="15">
      <c r="A8" s="5" t="s">
        <v>6</v>
      </c>
      <c r="B8" s="44">
        <f>'Imports from Russia'!B8/'Extra-EU imports'!B8*100</f>
        <v>33.162942522441966</v>
      </c>
      <c r="C8" s="44">
        <f>'Imports from Russia'!C8/'Extra-EU imports'!C8*100</f>
        <v>37.130716341260964</v>
      </c>
      <c r="D8" s="44">
        <f>'Imports from Russia'!D8/'Extra-EU imports'!D8*100</f>
        <v>35.63856429767713</v>
      </c>
      <c r="E8" s="44">
        <f>'Imports from Russia'!E8/'Extra-EU imports'!E8*100</f>
        <v>44.80248417829558</v>
      </c>
      <c r="F8" s="44">
        <f>'Imports from Russia'!F8/'Extra-EU imports'!F8*100</f>
        <v>45.492138714058775</v>
      </c>
      <c r="G8" s="17"/>
      <c r="H8" s="17"/>
      <c r="I8" s="17"/>
      <c r="J8" s="17"/>
      <c r="K8" s="17"/>
      <c r="L8" s="17"/>
    </row>
    <row r="9" spans="1:12" ht="15">
      <c r="A9" s="5" t="s">
        <v>7</v>
      </c>
      <c r="B9" s="44">
        <f>'Imports from Russia'!B9/'Extra-EU imports'!B9*100</f>
        <v>21.91426617250479</v>
      </c>
      <c r="C9" s="44">
        <f>'Imports from Russia'!C9/'Extra-EU imports'!C9*100</f>
        <v>21.446514063180246</v>
      </c>
      <c r="D9" s="44">
        <f>'Imports from Russia'!D9/'Extra-EU imports'!D9*100</f>
        <v>14.633546455833683</v>
      </c>
      <c r="E9" s="44">
        <f>'Imports from Russia'!E9/'Extra-EU imports'!E9*100</f>
        <v>23.573714516316848</v>
      </c>
      <c r="F9" s="44">
        <f>'Imports from Russia'!F9/'Extra-EU imports'!F9*100</f>
        <v>13.885489922488011</v>
      </c>
      <c r="G9" s="17"/>
      <c r="H9" s="17"/>
      <c r="I9" s="17"/>
      <c r="J9" s="17"/>
      <c r="K9" s="17"/>
      <c r="L9" s="17"/>
    </row>
    <row r="10" spans="1:12" ht="15">
      <c r="A10" s="5" t="s">
        <v>8</v>
      </c>
      <c r="B10" s="44">
        <f>'Imports from Russia'!B10/'Extra-EU imports'!B10*100</f>
        <v>25.201022050818704</v>
      </c>
      <c r="C10" s="44">
        <f>'Imports from Russia'!C10/'Extra-EU imports'!C10*100</f>
        <v>26.745386295978218</v>
      </c>
      <c r="D10" s="44">
        <f>'Imports from Russia'!D10/'Extra-EU imports'!D10*100</f>
        <v>42.03738045470339</v>
      </c>
      <c r="E10" s="44">
        <f>'Imports from Russia'!E10/'Extra-EU imports'!E10*100</f>
        <v>41.84579511998356</v>
      </c>
      <c r="F10" s="44">
        <f>'Imports from Russia'!F10/'Extra-EU imports'!F10*100</f>
        <v>45.875095117903115</v>
      </c>
      <c r="G10" s="17"/>
      <c r="H10" s="17"/>
      <c r="I10" s="17"/>
      <c r="J10" s="17"/>
      <c r="K10" s="17"/>
      <c r="L10" s="17"/>
    </row>
    <row r="11" spans="1:12" ht="15">
      <c r="A11" s="5" t="s">
        <v>9</v>
      </c>
      <c r="B11" s="44">
        <f>'Imports from Russia'!B11/'Extra-EU imports'!B11*100</f>
        <v>16.106594551692194</v>
      </c>
      <c r="C11" s="44">
        <f>'Imports from Russia'!C11/'Extra-EU imports'!C11*100</f>
        <v>23.972119295996887</v>
      </c>
      <c r="D11" s="44">
        <f>'Imports from Russia'!D11/'Extra-EU imports'!D11*100</f>
        <v>24.697090882729654</v>
      </c>
      <c r="E11" s="44">
        <f>'Imports from Russia'!E11/'Extra-EU imports'!E11*100</f>
        <v>58.304489896533696</v>
      </c>
      <c r="F11" s="44">
        <f>'Imports from Russia'!F11/'Extra-EU imports'!F11*100</f>
        <v>44.56424591643658</v>
      </c>
      <c r="G11" s="17"/>
      <c r="H11" s="17"/>
      <c r="I11" s="17"/>
      <c r="J11" s="17"/>
      <c r="K11" s="17"/>
      <c r="L11" s="17"/>
    </row>
    <row r="12" spans="1:12" ht="15">
      <c r="A12" s="6" t="s">
        <v>10</v>
      </c>
      <c r="B12" s="45">
        <f>'Imports from Russia'!B12/'Extra-EU imports'!B12*100</f>
        <v>32.1542609165958</v>
      </c>
      <c r="C12" s="45">
        <f>'Imports from Russia'!C12/'Extra-EU imports'!C12*100</f>
        <v>31.2186408288601</v>
      </c>
      <c r="D12" s="45">
        <f>'Imports from Russia'!D12/'Extra-EU imports'!D12*100</f>
        <v>29.8060445484941</v>
      </c>
      <c r="E12" s="45">
        <f>'Imports from Russia'!E12/'Extra-EU imports'!E12*100</f>
        <v>29.970562333989477</v>
      </c>
      <c r="F12" s="45">
        <f>'Imports from Russia'!F12/'Extra-EU imports'!F12*100</f>
        <v>30.423740026097875</v>
      </c>
      <c r="G12" s="17"/>
      <c r="H12" s="17"/>
      <c r="I12" s="17"/>
      <c r="J12" s="17"/>
      <c r="K12" s="17"/>
      <c r="L12" s="17"/>
    </row>
    <row r="13" ht="12" customHeight="1">
      <c r="A13" s="7" t="s">
        <v>12</v>
      </c>
    </row>
    <row r="17" ht="15">
      <c r="A17" s="33" t="s">
        <v>24</v>
      </c>
    </row>
    <row r="18" spans="1:6" ht="15">
      <c r="A18" s="2" t="s">
        <v>0</v>
      </c>
      <c r="B18" s="3">
        <f>B3</f>
        <v>2017</v>
      </c>
      <c r="C18" s="3">
        <f aca="true" t="shared" si="3" ref="C18:D18">B18+1</f>
        <v>2018</v>
      </c>
      <c r="D18" s="3">
        <f t="shared" si="3"/>
        <v>2019</v>
      </c>
      <c r="E18" s="3">
        <f aca="true" t="shared" si="4" ref="E18">D18+1</f>
        <v>2020</v>
      </c>
      <c r="F18" s="3">
        <f aca="true" t="shared" si="5" ref="F18">E18+1</f>
        <v>2021</v>
      </c>
    </row>
    <row r="19" spans="1:11" ht="24">
      <c r="A19" s="4" t="s">
        <v>2</v>
      </c>
      <c r="B19" s="42">
        <f>'Imports from Russia'!B19/'Extra-EU imports'!B19*100</f>
        <v>5.958960808798171</v>
      </c>
      <c r="C19" s="42">
        <f>'Imports from Russia'!C19/'Extra-EU imports'!C19*100</f>
        <v>6.473182118893056</v>
      </c>
      <c r="D19" s="42">
        <f>'Imports from Russia'!D19/'Extra-EU imports'!D19*100</f>
        <v>10.628379864832809</v>
      </c>
      <c r="E19" s="42">
        <f>'Imports from Russia'!E19/'Extra-EU imports'!E19*100</f>
        <v>8.742569162149138</v>
      </c>
      <c r="F19" s="42">
        <f>'Imports from Russia'!F19/'Extra-EU imports'!F19*100</f>
        <v>15.737067372296707</v>
      </c>
      <c r="G19" s="17"/>
      <c r="H19" s="17"/>
      <c r="I19" s="17"/>
      <c r="J19" s="17"/>
      <c r="K19" s="17"/>
    </row>
    <row r="20" spans="1:11" ht="24">
      <c r="A20" s="5" t="s">
        <v>3</v>
      </c>
      <c r="B20" s="43">
        <f>'Imports from Russia'!B20/'Extra-EU imports'!B20*100</f>
        <v>29.896391893364694</v>
      </c>
      <c r="C20" s="43">
        <f>'Imports from Russia'!C20/'Extra-EU imports'!C20*100</f>
        <v>28.182717046425953</v>
      </c>
      <c r="D20" s="43">
        <f>'Imports from Russia'!D20/'Extra-EU imports'!D20*100</f>
        <v>26.943880630485012</v>
      </c>
      <c r="E20" s="43">
        <f>'Imports from Russia'!E20/'Extra-EU imports'!E20*100</f>
        <v>27.003822685355328</v>
      </c>
      <c r="F20" s="43">
        <f>'Imports from Russia'!F20/'Extra-EU imports'!F20*100</f>
        <v>25.810308793900088</v>
      </c>
      <c r="G20" s="17"/>
      <c r="H20" s="17"/>
      <c r="I20" s="17"/>
      <c r="J20" s="17"/>
      <c r="K20" s="17"/>
    </row>
    <row r="21" spans="1:11" ht="15">
      <c r="A21" s="5" t="s">
        <v>4</v>
      </c>
      <c r="B21" s="44">
        <f>'Imports from Russia'!B21/'Extra-EU imports'!B21*100</f>
        <v>0.006879830097195771</v>
      </c>
      <c r="C21" s="44">
        <f>'Imports from Russia'!C21/'Extra-EU imports'!C21*100</f>
        <v>7.144637435471034</v>
      </c>
      <c r="D21" s="44">
        <f>'Imports from Russia'!D21/'Extra-EU imports'!D21*100</f>
        <v>13.043582881307758</v>
      </c>
      <c r="E21" s="44">
        <f>'Imports from Russia'!E21/'Extra-EU imports'!E21*100</f>
        <v>14.533788790542484</v>
      </c>
      <c r="F21" s="44">
        <f>'Imports from Russia'!F21/'Extra-EU imports'!F21*100</f>
        <v>18.75589918731449</v>
      </c>
      <c r="G21" s="17"/>
      <c r="H21" s="17"/>
      <c r="I21" s="17"/>
      <c r="J21" s="17"/>
      <c r="K21" s="17"/>
    </row>
    <row r="22" spans="1:11" ht="15">
      <c r="A22" s="5" t="s">
        <v>5</v>
      </c>
      <c r="B22" s="44">
        <f>'Imports from Russia'!B22/'Extra-EU imports'!B22*100</f>
        <v>46.67444673822704</v>
      </c>
      <c r="C22" s="44">
        <f>'Imports from Russia'!C22/'Extra-EU imports'!C22*100</f>
        <v>51.037507719270835</v>
      </c>
      <c r="D22" s="44">
        <f>'Imports from Russia'!D22/'Extra-EU imports'!D22*100</f>
        <v>52.04176989983353</v>
      </c>
      <c r="E22" s="44">
        <f>'Imports from Russia'!E22/'Extra-EU imports'!E22*100</f>
        <v>52.827686604447386</v>
      </c>
      <c r="F22" s="44">
        <f>'Imports from Russia'!F22/'Extra-EU imports'!F22*100</f>
        <v>52.31112898653754</v>
      </c>
      <c r="G22" s="17"/>
      <c r="H22" s="17"/>
      <c r="I22" s="17"/>
      <c r="J22" s="17"/>
      <c r="K22" s="17"/>
    </row>
    <row r="23" spans="1:11" ht="15">
      <c r="A23" s="5" t="s">
        <v>6</v>
      </c>
      <c r="B23" s="44">
        <f>'Imports from Russia'!B23/'Extra-EU imports'!B23*100</f>
        <v>40.08700136949871</v>
      </c>
      <c r="C23" s="44">
        <f>'Imports from Russia'!C23/'Extra-EU imports'!C23*100</f>
        <v>43.83290144625487</v>
      </c>
      <c r="D23" s="44">
        <f>'Imports from Russia'!D23/'Extra-EU imports'!D23*100</f>
        <v>46.27683182684435</v>
      </c>
      <c r="E23" s="44">
        <f>'Imports from Russia'!E23/'Extra-EU imports'!E23*100</f>
        <v>55.2052660946658</v>
      </c>
      <c r="F23" s="44">
        <f>'Imports from Russia'!F23/'Extra-EU imports'!F23*100</f>
        <v>52.291276470580385</v>
      </c>
      <c r="G23" s="17"/>
      <c r="H23" s="17"/>
      <c r="I23" s="17"/>
      <c r="J23" s="17"/>
      <c r="K23" s="17"/>
    </row>
    <row r="24" spans="1:11" ht="15">
      <c r="A24" s="5" t="s">
        <v>7</v>
      </c>
      <c r="B24" s="44">
        <f>'Imports from Russia'!B24/'Extra-EU imports'!B24*100</f>
        <v>23.24399890423249</v>
      </c>
      <c r="C24" s="44">
        <f>'Imports from Russia'!C24/'Extra-EU imports'!C24*100</f>
        <v>26.811247634593556</v>
      </c>
      <c r="D24" s="44">
        <f>'Imports from Russia'!D24/'Extra-EU imports'!D24*100</f>
        <v>19.79169844218468</v>
      </c>
      <c r="E24" s="44">
        <f>'Imports from Russia'!E24/'Extra-EU imports'!E24*100</f>
        <v>42.03306767853223</v>
      </c>
      <c r="F24" s="44">
        <f>'Imports from Russia'!F24/'Extra-EU imports'!F24*100</f>
        <v>13.767848062025365</v>
      </c>
      <c r="G24" s="17"/>
      <c r="H24" s="17"/>
      <c r="I24" s="17"/>
      <c r="J24" s="17"/>
      <c r="K24" s="17"/>
    </row>
    <row r="25" spans="1:11" ht="15">
      <c r="A25" s="5" t="s">
        <v>8</v>
      </c>
      <c r="B25" s="44">
        <f>'Imports from Russia'!B25/'Extra-EU imports'!B25*100</f>
        <v>30.211385591225365</v>
      </c>
      <c r="C25" s="44">
        <f>'Imports from Russia'!C25/'Extra-EU imports'!C25*100</f>
        <v>27.85279000611423</v>
      </c>
      <c r="D25" s="44">
        <f>'Imports from Russia'!D25/'Extra-EU imports'!D25*100</f>
        <v>42.52231500690676</v>
      </c>
      <c r="E25" s="44">
        <f>'Imports from Russia'!E25/'Extra-EU imports'!E25*100</f>
        <v>46.88114709279825</v>
      </c>
      <c r="F25" s="44">
        <f>'Imports from Russia'!F25/'Extra-EU imports'!F25*100</f>
        <v>47.66292162697816</v>
      </c>
      <c r="G25" s="17"/>
      <c r="H25" s="17"/>
      <c r="I25" s="17"/>
      <c r="J25" s="17"/>
      <c r="K25" s="17"/>
    </row>
    <row r="26" spans="1:11" ht="15">
      <c r="A26" s="5" t="s">
        <v>9</v>
      </c>
      <c r="B26" s="44">
        <f>'Imports from Russia'!B26/'Extra-EU imports'!B26*100</f>
        <v>26.288181206143058</v>
      </c>
      <c r="C26" s="44">
        <f>'Imports from Russia'!C26/'Extra-EU imports'!C26*100</f>
        <v>32.566097677357355</v>
      </c>
      <c r="D26" s="44">
        <f>'Imports from Russia'!D26/'Extra-EU imports'!D26*100</f>
        <v>33.77507301743271</v>
      </c>
      <c r="E26" s="44">
        <f>'Imports from Russia'!E26/'Extra-EU imports'!E26*100</f>
        <v>59.78448021139137</v>
      </c>
      <c r="F26" s="44">
        <f>'Imports from Russia'!F26/'Extra-EU imports'!F26*100</f>
        <v>46.963972192715765</v>
      </c>
      <c r="G26" s="17"/>
      <c r="H26" s="17"/>
      <c r="I26" s="17"/>
      <c r="J26" s="17"/>
      <c r="K26" s="17"/>
    </row>
    <row r="27" spans="1:11" ht="15">
      <c r="A27" s="6" t="s">
        <v>10</v>
      </c>
      <c r="B27" s="45">
        <f>'Imports from Russia'!B27/'Extra-EU imports'!B27*100</f>
        <v>33.76793326484402</v>
      </c>
      <c r="C27" s="45">
        <f>'Imports from Russia'!C27/'Extra-EU imports'!C27*100</f>
        <v>34.64959238089506</v>
      </c>
      <c r="D27" s="45">
        <f>'Imports from Russia'!D27/'Extra-EU imports'!D27*100</f>
        <v>33.631456392976986</v>
      </c>
      <c r="E27" s="45">
        <f>'Imports from Russia'!E27/'Extra-EU imports'!E27*100</f>
        <v>34.591702898912516</v>
      </c>
      <c r="F27" s="45">
        <f>'Imports from Russia'!F27/'Extra-EU imports'!F27*100</f>
        <v>34.93504410736861</v>
      </c>
      <c r="G27" s="17"/>
      <c r="H27" s="17"/>
      <c r="I27" s="17"/>
      <c r="J27" s="17"/>
      <c r="K27" s="17"/>
    </row>
    <row r="28" ht="15">
      <c r="A28" s="7" t="s">
        <v>12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9"/>
  <sheetViews>
    <sheetView showGridLines="0" workbookViewId="0" topLeftCell="I7">
      <selection activeCell="B13" sqref="B13"/>
    </sheetView>
  </sheetViews>
  <sheetFormatPr defaultColWidth="9.140625" defaultRowHeight="15"/>
  <cols>
    <col min="1" max="1" width="42.7109375" style="1" customWidth="1"/>
    <col min="2" max="6" width="12.57421875" style="1" customWidth="1"/>
    <col min="7" max="7" width="9.140625" style="1" customWidth="1"/>
    <col min="8" max="8" width="42.7109375" style="1" customWidth="1"/>
    <col min="9" max="13" width="12.57421875" style="1" customWidth="1"/>
    <col min="14" max="14" width="9.140625" style="1" customWidth="1"/>
    <col min="15" max="15" width="15.7109375" style="1" customWidth="1"/>
    <col min="16" max="19" width="10.7109375" style="1" customWidth="1"/>
    <col min="20" max="20" width="9.421875" style="1" customWidth="1"/>
    <col min="21" max="21" width="7.421875" style="1" customWidth="1"/>
    <col min="22" max="16384" width="9.140625" style="1" customWidth="1"/>
  </cols>
  <sheetData>
    <row r="2" spans="1:15" ht="15">
      <c r="A2" s="46" t="s">
        <v>25</v>
      </c>
      <c r="H2" s="46" t="s">
        <v>28</v>
      </c>
      <c r="O2" s="46" t="s">
        <v>20</v>
      </c>
    </row>
    <row r="3" spans="1:20" s="55" customFormat="1" ht="30" customHeight="1">
      <c r="A3" s="2" t="s">
        <v>0</v>
      </c>
      <c r="B3" s="3">
        <v>2017</v>
      </c>
      <c r="C3" s="3">
        <f aca="true" t="shared" si="0" ref="C3:F3">B3+1</f>
        <v>2018</v>
      </c>
      <c r="D3" s="3">
        <f t="shared" si="0"/>
        <v>2019</v>
      </c>
      <c r="E3" s="3">
        <f t="shared" si="0"/>
        <v>2020</v>
      </c>
      <c r="F3" s="3">
        <f t="shared" si="0"/>
        <v>2021</v>
      </c>
      <c r="H3" s="2" t="s">
        <v>0</v>
      </c>
      <c r="I3" s="3">
        <f>B3</f>
        <v>2017</v>
      </c>
      <c r="J3" s="3">
        <f aca="true" t="shared" si="1" ref="J3:K3">I3+1</f>
        <v>2018</v>
      </c>
      <c r="K3" s="3">
        <f t="shared" si="1"/>
        <v>2019</v>
      </c>
      <c r="L3" s="3">
        <f aca="true" t="shared" si="2" ref="L3">K3+1</f>
        <v>2020</v>
      </c>
      <c r="M3" s="3">
        <f aca="true" t="shared" si="3" ref="M3">L3+1</f>
        <v>2021</v>
      </c>
      <c r="O3" s="18"/>
      <c r="P3" s="3">
        <f>+B3</f>
        <v>2017</v>
      </c>
      <c r="Q3" s="3">
        <f aca="true" t="shared" si="4" ref="Q3:T3">P3+1</f>
        <v>2018</v>
      </c>
      <c r="R3" s="3">
        <f t="shared" si="4"/>
        <v>2019</v>
      </c>
      <c r="S3" s="3">
        <f t="shared" si="4"/>
        <v>2020</v>
      </c>
      <c r="T3" s="3">
        <f t="shared" si="4"/>
        <v>2021</v>
      </c>
    </row>
    <row r="4" spans="1:20" s="55" customFormat="1" ht="24" customHeight="1">
      <c r="A4" s="4" t="s">
        <v>2</v>
      </c>
      <c r="B4" s="47">
        <f aca="true" t="shared" si="5" ref="B4:F12">I4/P$4*100</f>
        <v>0.18388189636418664</v>
      </c>
      <c r="C4" s="47">
        <f t="shared" si="5"/>
        <v>0.18461256557668254</v>
      </c>
      <c r="D4" s="47">
        <f t="shared" si="5"/>
        <v>0.14364002977384696</v>
      </c>
      <c r="E4" s="47">
        <f t="shared" si="5"/>
        <v>0.14506057959470972</v>
      </c>
      <c r="F4" s="47">
        <f t="shared" si="5"/>
        <v>0.1554705697763994</v>
      </c>
      <c r="H4" s="4" t="s">
        <v>2</v>
      </c>
      <c r="I4" s="47">
        <f>'Extra-EU imports'!B4</f>
        <v>3.258536541747688</v>
      </c>
      <c r="J4" s="47">
        <f>'Extra-EU imports'!C4</f>
        <v>3.5300077872297386</v>
      </c>
      <c r="K4" s="47">
        <f>'Extra-EU imports'!D4</f>
        <v>2.787890276002605</v>
      </c>
      <c r="L4" s="47">
        <f>'Extra-EU imports'!E4</f>
        <v>2.491066115952315</v>
      </c>
      <c r="M4" s="47">
        <f>'Extra-EU imports'!F4</f>
        <v>3.2941391847219803</v>
      </c>
      <c r="O4" s="19" t="s">
        <v>21</v>
      </c>
      <c r="P4" s="20">
        <v>1772.08121418</v>
      </c>
      <c r="Q4" s="20">
        <v>1912.116749043</v>
      </c>
      <c r="R4" s="20">
        <v>1940.886729411</v>
      </c>
      <c r="S4" s="20">
        <v>1717.25917745</v>
      </c>
      <c r="T4" s="20">
        <v>2118.818493725</v>
      </c>
    </row>
    <row r="5" spans="1:20" s="55" customFormat="1" ht="24" customHeight="1">
      <c r="A5" s="5" t="s">
        <v>3</v>
      </c>
      <c r="B5" s="48">
        <f t="shared" si="5"/>
        <v>10.565220511481265</v>
      </c>
      <c r="C5" s="48">
        <f t="shared" si="5"/>
        <v>12.164828607519452</v>
      </c>
      <c r="D5" s="48">
        <f t="shared" si="5"/>
        <v>11.35013217441841</v>
      </c>
      <c r="E5" s="48">
        <f t="shared" si="5"/>
        <v>7.18502743174369</v>
      </c>
      <c r="F5" s="48">
        <f t="shared" si="5"/>
        <v>9.03286570697843</v>
      </c>
      <c r="H5" s="5" t="s">
        <v>3</v>
      </c>
      <c r="I5" s="48">
        <f>'Extra-EU imports'!B5</f>
        <v>187.2242879206516</v>
      </c>
      <c r="J5" s="48">
        <f>'Extra-EU imports'!C5</f>
        <v>232.60572529675377</v>
      </c>
      <c r="K5" s="48">
        <f>'Extra-EU imports'!D5</f>
        <v>220.2932091438951</v>
      </c>
      <c r="L5" s="48">
        <f>'Extra-EU imports'!E5</f>
        <v>123.38554297391855</v>
      </c>
      <c r="M5" s="48">
        <f>'Extra-EU imports'!F5</f>
        <v>191.39002911280244</v>
      </c>
      <c r="O5" s="21" t="s">
        <v>22</v>
      </c>
      <c r="P5" s="22">
        <v>138.260205596</v>
      </c>
      <c r="Q5" s="22">
        <v>160.911732266</v>
      </c>
      <c r="R5" s="22">
        <v>144.942047557</v>
      </c>
      <c r="S5" s="22">
        <v>94.742310032</v>
      </c>
      <c r="T5" s="22">
        <v>162.34225563</v>
      </c>
    </row>
    <row r="6" spans="1:23" ht="15">
      <c r="A6" s="23" t="s">
        <v>4</v>
      </c>
      <c r="B6" s="49">
        <f t="shared" si="5"/>
        <v>0.5553728526352003</v>
      </c>
      <c r="C6" s="49">
        <f t="shared" si="5"/>
        <v>0.6955186390372282</v>
      </c>
      <c r="D6" s="49">
        <f t="shared" si="5"/>
        <v>0.9777740320530403</v>
      </c>
      <c r="E6" s="49">
        <f t="shared" si="5"/>
        <v>0.6860707425764241</v>
      </c>
      <c r="F6" s="49">
        <f t="shared" si="5"/>
        <v>1.1943931259323888</v>
      </c>
      <c r="G6" s="27"/>
      <c r="H6" s="23" t="s">
        <v>4</v>
      </c>
      <c r="I6" s="49">
        <f>'Extra-EU imports'!B6</f>
        <v>9.84165799020396</v>
      </c>
      <c r="J6" s="49">
        <f>'Extra-EU imports'!C6</f>
        <v>13.299128389746766</v>
      </c>
      <c r="K6" s="49">
        <f>'Extra-EU imports'!D6</f>
        <v>18.977486431744317</v>
      </c>
      <c r="L6" s="49">
        <f>'Extra-EU imports'!E6</f>
        <v>11.781612790693005</v>
      </c>
      <c r="M6" s="49">
        <f>'Extra-EU imports'!F6</f>
        <v>25.307022440035578</v>
      </c>
      <c r="O6" s="24"/>
      <c r="P6" s="50"/>
      <c r="Q6" s="50"/>
      <c r="R6" s="50"/>
      <c r="S6" s="50"/>
      <c r="T6" s="50"/>
      <c r="U6" s="50"/>
      <c r="V6" s="32"/>
      <c r="W6" s="32"/>
    </row>
    <row r="7" spans="1:20" ht="15">
      <c r="A7" s="23" t="s">
        <v>5</v>
      </c>
      <c r="B7" s="49">
        <f t="shared" si="5"/>
        <v>2.8547076010149954</v>
      </c>
      <c r="C7" s="49">
        <f t="shared" si="5"/>
        <v>3.3055320028737</v>
      </c>
      <c r="D7" s="49">
        <f t="shared" si="5"/>
        <v>2.349766323212896</v>
      </c>
      <c r="E7" s="49">
        <f t="shared" si="5"/>
        <v>1.679715666729974</v>
      </c>
      <c r="F7" s="49">
        <f t="shared" si="5"/>
        <v>3.640112761567556</v>
      </c>
      <c r="G7" s="27"/>
      <c r="H7" s="23" t="s">
        <v>5</v>
      </c>
      <c r="I7" s="49">
        <f>'Extra-EU imports'!B7</f>
        <v>50.58773711735528</v>
      </c>
      <c r="J7" s="49">
        <f>'Extra-EU imports'!C7</f>
        <v>63.20563107192455</v>
      </c>
      <c r="K7" s="49">
        <f>'Extra-EU imports'!D7</f>
        <v>45.60630273940788</v>
      </c>
      <c r="L7" s="49">
        <f>'Extra-EU imports'!E7</f>
        <v>28.845071441985937</v>
      </c>
      <c r="M7" s="49">
        <f>'Extra-EU imports'!F7</f>
        <v>77.12738238453719</v>
      </c>
      <c r="O7" s="24"/>
      <c r="P7" s="25"/>
      <c r="Q7" s="25"/>
      <c r="R7" s="25"/>
      <c r="S7" s="25"/>
      <c r="T7" s="25"/>
    </row>
    <row r="8" spans="1:18" ht="15">
      <c r="A8" s="23" t="s">
        <v>6</v>
      </c>
      <c r="B8" s="49">
        <f t="shared" si="5"/>
        <v>0.9270297861003264</v>
      </c>
      <c r="C8" s="49">
        <f t="shared" si="5"/>
        <v>0.8797082044293305</v>
      </c>
      <c r="D8" s="49">
        <f t="shared" si="5"/>
        <v>0.6709399001797788</v>
      </c>
      <c r="E8" s="49">
        <f t="shared" si="5"/>
        <v>0.3629759964438472</v>
      </c>
      <c r="F8" s="49">
        <f t="shared" si="5"/>
        <v>0.545468987094287</v>
      </c>
      <c r="G8" s="27"/>
      <c r="H8" s="23" t="s">
        <v>6</v>
      </c>
      <c r="I8" s="49">
        <f>'Extra-EU imports'!B8</f>
        <v>16.42772068933692</v>
      </c>
      <c r="J8" s="49">
        <f>'Extra-EU imports'!C8</f>
        <v>16.821047919598662</v>
      </c>
      <c r="K8" s="49">
        <f>'Extra-EU imports'!D8</f>
        <v>13.022183484912738</v>
      </c>
      <c r="L8" s="49">
        <f>'Extra-EU imports'!E8</f>
        <v>6.233238610872552</v>
      </c>
      <c r="M8" s="49">
        <f>'Extra-EU imports'!F8</f>
        <v>11.557497776088185</v>
      </c>
      <c r="O8" s="24"/>
      <c r="P8" s="50"/>
      <c r="Q8" s="32"/>
      <c r="R8" s="32"/>
    </row>
    <row r="9" spans="1:18" ht="15">
      <c r="A9" s="23" t="s">
        <v>7</v>
      </c>
      <c r="B9" s="49">
        <f t="shared" si="5"/>
        <v>0.0024646349228386803</v>
      </c>
      <c r="C9" s="49">
        <f t="shared" si="5"/>
        <v>0.0024653559629451123</v>
      </c>
      <c r="D9" s="49">
        <f t="shared" si="5"/>
        <v>0.0027265887539738567</v>
      </c>
      <c r="E9" s="49">
        <f t="shared" si="5"/>
        <v>0.0019104521628255803</v>
      </c>
      <c r="F9" s="49">
        <f t="shared" si="5"/>
        <v>0.0009970094174404664</v>
      </c>
      <c r="G9" s="27"/>
      <c r="H9" s="23" t="s">
        <v>7</v>
      </c>
      <c r="I9" s="49">
        <f>'Extra-EU imports'!B9</f>
        <v>0.04367533246574399</v>
      </c>
      <c r="J9" s="49">
        <f>'Extra-EU imports'!C9</f>
        <v>0.04714048429100383</v>
      </c>
      <c r="K9" s="49">
        <f>'Extra-EU imports'!D9</f>
        <v>0.052919999291491326</v>
      </c>
      <c r="L9" s="49">
        <f>'Extra-EU imports'!E9</f>
        <v>0.032807415096914296</v>
      </c>
      <c r="M9" s="49">
        <f>'Extra-EU imports'!F9</f>
        <v>0.021124819920908484</v>
      </c>
      <c r="O9" s="24"/>
      <c r="P9" s="50"/>
      <c r="Q9" s="32"/>
      <c r="R9" s="32"/>
    </row>
    <row r="10" spans="1:18" ht="15">
      <c r="A10" s="23" t="s">
        <v>8</v>
      </c>
      <c r="B10" s="49">
        <f t="shared" si="5"/>
        <v>0.0011182672993662497</v>
      </c>
      <c r="C10" s="49">
        <f t="shared" si="5"/>
        <v>0.0013377438677301902</v>
      </c>
      <c r="D10" s="49">
        <f t="shared" si="5"/>
        <v>0.0014242521592573941</v>
      </c>
      <c r="E10" s="49">
        <f t="shared" si="5"/>
        <v>0.0018070843865109743</v>
      </c>
      <c r="F10" s="49">
        <f t="shared" si="5"/>
        <v>0.0015860153067499</v>
      </c>
      <c r="G10" s="27"/>
      <c r="H10" s="23" t="s">
        <v>8</v>
      </c>
      <c r="I10" s="49">
        <f>'Extra-EU imports'!B10</f>
        <v>0.01981660473638733</v>
      </c>
      <c r="J10" s="49">
        <f>'Extra-EU imports'!C10</f>
        <v>0.0255792245541646</v>
      </c>
      <c r="K10" s="49">
        <f>'Extra-EU imports'!D10</f>
        <v>0.027643121152376385</v>
      </c>
      <c r="L10" s="49">
        <f>'Extra-EU imports'!E10</f>
        <v>0.031032322471625736</v>
      </c>
      <c r="M10" s="49">
        <f>'Extra-EU imports'!F10</f>
        <v>0.03360478563272617</v>
      </c>
      <c r="O10" s="24"/>
      <c r="P10" s="50"/>
      <c r="Q10" s="32"/>
      <c r="R10" s="32"/>
    </row>
    <row r="11" spans="1:18" ht="15">
      <c r="A11" s="23" t="s">
        <v>9</v>
      </c>
      <c r="B11" s="49">
        <f t="shared" si="5"/>
        <v>0.02428379644977704</v>
      </c>
      <c r="C11" s="49">
        <f t="shared" si="5"/>
        <v>0.0240564109536481</v>
      </c>
      <c r="D11" s="49">
        <f t="shared" si="5"/>
        <v>0.02949015630492177</v>
      </c>
      <c r="E11" s="49">
        <f t="shared" si="5"/>
        <v>0.009646643503897238</v>
      </c>
      <c r="F11" s="49">
        <f t="shared" si="5"/>
        <v>0.024574249608513614</v>
      </c>
      <c r="G11" s="27"/>
      <c r="H11" s="23" t="s">
        <v>9</v>
      </c>
      <c r="I11" s="49">
        <f>'Extra-EU imports'!B11</f>
        <v>0.4303285949762086</v>
      </c>
      <c r="J11" s="49">
        <f>'Extra-EU imports'!C11</f>
        <v>0.4599866630633202</v>
      </c>
      <c r="K11" s="49">
        <f>'Extra-EU imports'!D11</f>
        <v>0.5723705302047879</v>
      </c>
      <c r="L11" s="49">
        <f>'Extra-EU imports'!E11</f>
        <v>0.16565787088655956</v>
      </c>
      <c r="M11" s="49">
        <f>'Extra-EU imports'!F11</f>
        <v>0.5206837453993298</v>
      </c>
      <c r="O11" s="24"/>
      <c r="P11" s="50"/>
      <c r="Q11" s="32"/>
      <c r="R11" s="32"/>
    </row>
    <row r="12" spans="1:18" ht="15">
      <c r="A12" s="6" t="s">
        <v>10</v>
      </c>
      <c r="B12" s="51">
        <f t="shared" si="5"/>
        <v>15.131495396888472</v>
      </c>
      <c r="C12" s="51">
        <f t="shared" si="5"/>
        <v>17.28911467797566</v>
      </c>
      <c r="D12" s="51">
        <f t="shared" si="5"/>
        <v>15.58291307879401</v>
      </c>
      <c r="E12" s="51">
        <f t="shared" si="5"/>
        <v>10.13155282905914</v>
      </c>
      <c r="F12" s="51">
        <f t="shared" si="5"/>
        <v>14.627089871189042</v>
      </c>
      <c r="G12" s="27"/>
      <c r="H12" s="6" t="s">
        <v>10</v>
      </c>
      <c r="I12" s="51">
        <f>'Extra-EU imports'!B12</f>
        <v>268.14238735277206</v>
      </c>
      <c r="J12" s="51">
        <f>'Extra-EU imports'!C12</f>
        <v>330.58805751882437</v>
      </c>
      <c r="K12" s="51">
        <f>'Extra-EU imports'!D12</f>
        <v>302.44669200196404</v>
      </c>
      <c r="L12" s="51">
        <f>'Extra-EU imports'!E12</f>
        <v>173.9850207752132</v>
      </c>
      <c r="M12" s="51">
        <f>'Extra-EU imports'!F12</f>
        <v>309.9214852845297</v>
      </c>
      <c r="O12" s="26"/>
      <c r="P12" s="50"/>
      <c r="Q12" s="32"/>
      <c r="R12" s="32"/>
    </row>
    <row r="13" spans="1:23" ht="15">
      <c r="A13" s="27" t="s">
        <v>12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O13" s="28"/>
      <c r="P13" s="28"/>
      <c r="Q13" s="28"/>
      <c r="R13" s="28"/>
      <c r="S13" s="28"/>
      <c r="T13" s="28"/>
      <c r="U13" s="28"/>
      <c r="V13" s="32"/>
      <c r="W13" s="32"/>
    </row>
    <row r="14" spans="1:23" ht="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O14" s="28"/>
      <c r="P14" s="28"/>
      <c r="Q14" s="28"/>
      <c r="R14" s="28"/>
      <c r="S14" s="28"/>
      <c r="T14" s="28"/>
      <c r="U14" s="28"/>
      <c r="V14" s="32"/>
      <c r="W14" s="32"/>
    </row>
    <row r="15" spans="1:23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O15" s="28"/>
      <c r="P15" s="28"/>
      <c r="Q15" s="28"/>
      <c r="R15" s="28"/>
      <c r="S15" s="28"/>
      <c r="T15" s="28"/>
      <c r="U15" s="28"/>
      <c r="V15" s="32"/>
      <c r="W15" s="32"/>
    </row>
    <row r="16" spans="1:23" ht="15">
      <c r="A16" s="46" t="s">
        <v>26</v>
      </c>
      <c r="B16" s="27"/>
      <c r="C16" s="27"/>
      <c r="D16" s="27"/>
      <c r="E16" s="27"/>
      <c r="F16" s="27"/>
      <c r="G16" s="27"/>
      <c r="H16" s="46" t="s">
        <v>29</v>
      </c>
      <c r="I16" s="27"/>
      <c r="J16" s="27"/>
      <c r="K16" s="27"/>
      <c r="L16" s="27"/>
      <c r="M16" s="27"/>
      <c r="O16" s="52"/>
      <c r="P16" s="28"/>
      <c r="Q16" s="28"/>
      <c r="R16" s="28"/>
      <c r="S16" s="28"/>
      <c r="T16" s="28"/>
      <c r="U16" s="28"/>
      <c r="V16" s="32"/>
      <c r="W16" s="32"/>
    </row>
    <row r="17" spans="1:23" s="55" customFormat="1" ht="24" customHeight="1">
      <c r="A17" s="2" t="s">
        <v>0</v>
      </c>
      <c r="B17" s="3">
        <f>B3</f>
        <v>2017</v>
      </c>
      <c r="C17" s="3">
        <f aca="true" t="shared" si="6" ref="C17:F17">B17+1</f>
        <v>2018</v>
      </c>
      <c r="D17" s="3">
        <f t="shared" si="6"/>
        <v>2019</v>
      </c>
      <c r="E17" s="3">
        <f t="shared" si="6"/>
        <v>2020</v>
      </c>
      <c r="F17" s="3">
        <f t="shared" si="6"/>
        <v>2021</v>
      </c>
      <c r="H17" s="2" t="s">
        <v>0</v>
      </c>
      <c r="I17" s="3">
        <f>+B3</f>
        <v>2017</v>
      </c>
      <c r="J17" s="3">
        <f aca="true" t="shared" si="7" ref="J17:K17">I17+1</f>
        <v>2018</v>
      </c>
      <c r="K17" s="3">
        <f t="shared" si="7"/>
        <v>2019</v>
      </c>
      <c r="L17" s="3">
        <f aca="true" t="shared" si="8" ref="L17">K17+1</f>
        <v>2020</v>
      </c>
      <c r="M17" s="3">
        <f aca="true" t="shared" si="9" ref="M17">L17+1</f>
        <v>2021</v>
      </c>
      <c r="O17" s="29"/>
      <c r="P17" s="30"/>
      <c r="Q17" s="30"/>
      <c r="R17" s="30"/>
      <c r="S17" s="30"/>
      <c r="T17" s="30"/>
      <c r="U17" s="30"/>
      <c r="V17" s="56"/>
      <c r="W17" s="56"/>
    </row>
    <row r="18" spans="1:17" s="55" customFormat="1" ht="24" customHeight="1">
      <c r="A18" s="4" t="s">
        <v>2</v>
      </c>
      <c r="B18" s="47">
        <f aca="true" t="shared" si="10" ref="B18:F26">I18/P$4*100</f>
        <v>0.01114594841475123</v>
      </c>
      <c r="C18" s="47">
        <f t="shared" si="10"/>
        <v>0.011807540225318597</v>
      </c>
      <c r="D18" s="47">
        <f t="shared" si="10"/>
        <v>0.014759828805339431</v>
      </c>
      <c r="E18" s="47">
        <f t="shared" si="10"/>
        <v>0.0128985108121707</v>
      </c>
      <c r="F18" s="47">
        <f t="shared" si="10"/>
        <v>0.02460220946188351</v>
      </c>
      <c r="H18" s="4" t="s">
        <v>2</v>
      </c>
      <c r="I18" s="47">
        <f>'Imports from Russia'!B4</f>
        <v>0.19751525800000003</v>
      </c>
      <c r="J18" s="47">
        <f>'Imports from Russia'!C4</f>
        <v>0.2257739542983065</v>
      </c>
      <c r="K18" s="47">
        <f>'Imports from Russia'!D4</f>
        <v>0.28647155856661516</v>
      </c>
      <c r="L18" s="47">
        <f>'Imports from Russia'!E4</f>
        <v>0.22150086067638186</v>
      </c>
      <c r="M18" s="47">
        <f>'Imports from Russia'!F4</f>
        <v>0.5212761639433495</v>
      </c>
      <c r="O18" s="53"/>
      <c r="P18" s="56"/>
      <c r="Q18" s="56"/>
    </row>
    <row r="19" spans="1:17" s="55" customFormat="1" ht="24" customHeight="1">
      <c r="A19" s="5" t="s">
        <v>3</v>
      </c>
      <c r="B19" s="48">
        <f t="shared" si="10"/>
        <v>3.1964485751641973</v>
      </c>
      <c r="C19" s="48">
        <f t="shared" si="10"/>
        <v>3.3597468920872786</v>
      </c>
      <c r="D19" s="48">
        <f t="shared" si="10"/>
        <v>2.9960208492636995</v>
      </c>
      <c r="E19" s="48">
        <f t="shared" si="10"/>
        <v>1.8585560986431457</v>
      </c>
      <c r="F19" s="48">
        <f t="shared" si="10"/>
        <v>2.2578990589724395</v>
      </c>
      <c r="H19" s="5" t="s">
        <v>3</v>
      </c>
      <c r="I19" s="48">
        <f>'Imports from Russia'!B5</f>
        <v>56.64366472140902</v>
      </c>
      <c r="J19" s="48">
        <f>'Imports from Russia'!C5</f>
        <v>64.2422830490525</v>
      </c>
      <c r="K19" s="48">
        <f>'Imports from Russia'!D5</f>
        <v>58.14937107374588</v>
      </c>
      <c r="L19" s="48">
        <f>'Imports from Russia'!E5</f>
        <v>31.916225172006097</v>
      </c>
      <c r="M19" s="48">
        <f>'Imports from Russia'!F5</f>
        <v>47.84078283115079</v>
      </c>
      <c r="O19" s="53"/>
      <c r="P19" s="56"/>
      <c r="Q19" s="56"/>
    </row>
    <row r="20" spans="1:17" ht="15">
      <c r="A20" s="23" t="s">
        <v>4</v>
      </c>
      <c r="B20" s="49">
        <f t="shared" si="10"/>
        <v>4.5648851458532174E-05</v>
      </c>
      <c r="C20" s="49">
        <f t="shared" si="10"/>
        <v>0.05738440938730084</v>
      </c>
      <c r="D20" s="49">
        <f t="shared" si="10"/>
        <v>0.1179142375938898</v>
      </c>
      <c r="E20" s="49">
        <f t="shared" si="10"/>
        <v>0.09773413418136448</v>
      </c>
      <c r="F20" s="49">
        <f t="shared" si="10"/>
        <v>0.23749525224632898</v>
      </c>
      <c r="G20" s="27"/>
      <c r="H20" s="23" t="s">
        <v>4</v>
      </c>
      <c r="I20" s="49">
        <f>'Imports from Russia'!B6</f>
        <v>0.0008089347211855815</v>
      </c>
      <c r="J20" s="49">
        <f>'Imports from Russia'!C6</f>
        <v>1.097256903233983</v>
      </c>
      <c r="K20" s="49">
        <f>'Imports from Russia'!D6</f>
        <v>2.288581789545964</v>
      </c>
      <c r="L20" s="49">
        <f>'Imports from Russia'!E6</f>
        <v>1.6783483887307786</v>
      </c>
      <c r="M20" s="49">
        <f>'Imports from Russia'!F6</f>
        <v>5.032093326314056</v>
      </c>
      <c r="O20" s="50"/>
      <c r="P20" s="32"/>
      <c r="Q20" s="32"/>
    </row>
    <row r="21" spans="1:17" ht="15">
      <c r="A21" s="23" t="s">
        <v>5</v>
      </c>
      <c r="B21" s="49">
        <f t="shared" si="10"/>
        <v>1.3370772215813924</v>
      </c>
      <c r="C21" s="49">
        <f t="shared" si="10"/>
        <v>1.626355982086403</v>
      </c>
      <c r="D21" s="49">
        <f t="shared" si="10"/>
        <v>1.250207372869366</v>
      </c>
      <c r="E21" s="49">
        <f t="shared" si="10"/>
        <v>0.8871823447380328</v>
      </c>
      <c r="F21" s="49">
        <f t="shared" si="10"/>
        <v>1.656030459945765</v>
      </c>
      <c r="G21" s="27"/>
      <c r="H21" s="23" t="s">
        <v>5</v>
      </c>
      <c r="I21" s="49">
        <f>'Imports from Russia'!B7</f>
        <v>23.694094262723745</v>
      </c>
      <c r="J21" s="49">
        <f>'Imports from Russia'!C7</f>
        <v>31.097825132536883</v>
      </c>
      <c r="K21" s="49">
        <f>'Imports from Russia'!D7</f>
        <v>24.26510899013942</v>
      </c>
      <c r="L21" s="49">
        <f>'Imports from Russia'!E7</f>
        <v>15.235220235729965</v>
      </c>
      <c r="M21" s="49">
        <f>'Imports from Russia'!F7</f>
        <v>35.088279647050044</v>
      </c>
      <c r="O21" s="50"/>
      <c r="P21" s="32"/>
      <c r="Q21" s="32"/>
    </row>
    <row r="22" spans="1:17" ht="15">
      <c r="A22" s="23" t="s">
        <v>6</v>
      </c>
      <c r="B22" s="49">
        <f t="shared" si="10"/>
        <v>0.30743035513036787</v>
      </c>
      <c r="C22" s="49">
        <f t="shared" si="10"/>
        <v>0.32664195801745477</v>
      </c>
      <c r="D22" s="49">
        <f t="shared" si="10"/>
        <v>0.23911334772434126</v>
      </c>
      <c r="E22" s="49">
        <f t="shared" si="10"/>
        <v>0.16262226337776534</v>
      </c>
      <c r="F22" s="49">
        <f t="shared" si="10"/>
        <v>0.2481455082511044</v>
      </c>
      <c r="G22" s="27"/>
      <c r="H22" s="23" t="s">
        <v>6</v>
      </c>
      <c r="I22" s="49">
        <f>'Imports from Russia'!B8</f>
        <v>5.447915569952109</v>
      </c>
      <c r="J22" s="49">
        <f>'Imports from Russia'!C8</f>
        <v>6.245775588653757</v>
      </c>
      <c r="K22" s="49">
        <f>'Imports from Russia'!D8</f>
        <v>4.640919234232118</v>
      </c>
      <c r="L22" s="49">
        <f>'Imports from Russia'!E8</f>
        <v>2.792645742431586</v>
      </c>
      <c r="M22" s="49">
        <f>'Imports from Russia'!F8</f>
        <v>5.257752920172296</v>
      </c>
      <c r="O22" s="50"/>
      <c r="P22" s="32"/>
      <c r="Q22" s="32"/>
    </row>
    <row r="23" spans="1:23" ht="15">
      <c r="A23" s="23" t="s">
        <v>7</v>
      </c>
      <c r="B23" s="49">
        <f t="shared" si="10"/>
        <v>0.0005401066571713764</v>
      </c>
      <c r="C23" s="49">
        <f t="shared" si="10"/>
        <v>0.0005287329133004762</v>
      </c>
      <c r="D23" s="49">
        <f t="shared" si="10"/>
        <v>0.0003989966319723011</v>
      </c>
      <c r="E23" s="49">
        <f t="shared" si="10"/>
        <v>0.000450364538835303</v>
      </c>
      <c r="F23" s="49">
        <f t="shared" si="10"/>
        <v>0.00013843964218495237</v>
      </c>
      <c r="G23" s="27"/>
      <c r="H23" s="23" t="s">
        <v>7</v>
      </c>
      <c r="I23" s="49">
        <f>'Imports from Russia'!B9</f>
        <v>0.009571128608269537</v>
      </c>
      <c r="J23" s="49">
        <f>'Imports from Russia'!C9</f>
        <v>0.010109990592921411</v>
      </c>
      <c r="K23" s="49">
        <f>'Imports from Russia'!D9</f>
        <v>0.007744072680747238</v>
      </c>
      <c r="L23" s="49">
        <f>'Imports from Russia'!E9</f>
        <v>0.00773392637512961</v>
      </c>
      <c r="M23" s="49">
        <f>'Imports from Russia'!F9</f>
        <v>0.0029332847412614875</v>
      </c>
      <c r="O23" s="24"/>
      <c r="P23" s="54"/>
      <c r="Q23" s="54"/>
      <c r="R23" s="50"/>
      <c r="S23" s="50"/>
      <c r="T23" s="50"/>
      <c r="U23" s="50"/>
      <c r="V23" s="32"/>
      <c r="W23" s="32"/>
    </row>
    <row r="24" spans="1:23" ht="15">
      <c r="A24" s="23" t="s">
        <v>8</v>
      </c>
      <c r="B24" s="49">
        <f t="shared" si="10"/>
        <v>0.0002818147887003834</v>
      </c>
      <c r="C24" s="49">
        <f t="shared" si="10"/>
        <v>0.00035778476507519925</v>
      </c>
      <c r="D24" s="49">
        <f t="shared" si="10"/>
        <v>0.0005987182988213588</v>
      </c>
      <c r="E24" s="49">
        <f t="shared" si="10"/>
        <v>0.0007561888300245943</v>
      </c>
      <c r="F24" s="49">
        <f t="shared" si="10"/>
        <v>0.0007275860305560195</v>
      </c>
      <c r="G24" s="27"/>
      <c r="H24" s="23" t="s">
        <v>8</v>
      </c>
      <c r="I24" s="49">
        <f>'Imports from Russia'!B10</f>
        <v>0.004993986929340556</v>
      </c>
      <c r="J24" s="49">
        <f>'Imports from Russia'!C10</f>
        <v>0.006841262418527035</v>
      </c>
      <c r="K24" s="49">
        <f>'Imports from Russia'!D10</f>
        <v>0.011620444008379048</v>
      </c>
      <c r="L24" s="49">
        <f>'Imports from Russia'!E10</f>
        <v>0.012985722082449126</v>
      </c>
      <c r="M24" s="49">
        <f>'Imports from Russia'!F10</f>
        <v>0.01541622737318057</v>
      </c>
      <c r="O24" s="24"/>
      <c r="P24" s="54"/>
      <c r="Q24" s="54"/>
      <c r="R24" s="50"/>
      <c r="S24" s="50"/>
      <c r="T24" s="50"/>
      <c r="U24" s="50"/>
      <c r="V24" s="32"/>
      <c r="W24" s="32"/>
    </row>
    <row r="25" spans="1:23" ht="15">
      <c r="A25" s="23" t="s">
        <v>9</v>
      </c>
      <c r="B25" s="49">
        <f t="shared" si="10"/>
        <v>0.00391129263592381</v>
      </c>
      <c r="C25" s="49">
        <f t="shared" si="10"/>
        <v>0.005766831532143784</v>
      </c>
      <c r="D25" s="49">
        <f t="shared" si="10"/>
        <v>0.007283210704085557</v>
      </c>
      <c r="E25" s="49">
        <f t="shared" si="10"/>
        <v>0.005624426287084389</v>
      </c>
      <c r="F25" s="49">
        <f t="shared" si="10"/>
        <v>0.010951329027656961</v>
      </c>
      <c r="G25" s="27"/>
      <c r="H25" s="23" t="s">
        <v>9</v>
      </c>
      <c r="I25" s="49">
        <f>'Imports from Russia'!B11</f>
        <v>0.06931128203281159</v>
      </c>
      <c r="J25" s="49">
        <f>'Imports from Russia'!C11</f>
        <v>0.11026855161521436</v>
      </c>
      <c r="K25" s="49">
        <f>'Imports from Russia'!D11</f>
        <v>0.14135887003063805</v>
      </c>
      <c r="L25" s="49">
        <f>'Imports from Russia'!E11</f>
        <v>0.09658597659386696</v>
      </c>
      <c r="M25" s="49">
        <f>'Imports from Russia'!F11</f>
        <v>0.2320387847466699</v>
      </c>
      <c r="O25" s="24"/>
      <c r="P25" s="54"/>
      <c r="Q25" s="54"/>
      <c r="R25" s="50"/>
      <c r="S25" s="50"/>
      <c r="T25" s="50"/>
      <c r="U25" s="50"/>
      <c r="V25" s="32"/>
      <c r="W25" s="32"/>
    </row>
    <row r="26" spans="1:23" ht="15">
      <c r="A26" s="6" t="s">
        <v>10</v>
      </c>
      <c r="B26" s="51">
        <f t="shared" si="10"/>
        <v>4.865420510498203</v>
      </c>
      <c r="C26" s="51">
        <f t="shared" si="10"/>
        <v>5.397426613806955</v>
      </c>
      <c r="D26" s="51">
        <f t="shared" si="10"/>
        <v>4.644650014218456</v>
      </c>
      <c r="E26" s="51">
        <f t="shared" si="10"/>
        <v>3.036483356034244</v>
      </c>
      <c r="F26" s="51">
        <f t="shared" si="10"/>
        <v>4.450107795794249</v>
      </c>
      <c r="G26" s="27"/>
      <c r="H26" s="6" t="s">
        <v>10</v>
      </c>
      <c r="I26" s="51">
        <f>'Imports from Russia'!B12</f>
        <v>86.21920285739931</v>
      </c>
      <c r="J26" s="51">
        <f>'Imports from Russia'!C12</f>
        <v>103.20509829990722</v>
      </c>
      <c r="K26" s="51">
        <f>'Imports from Russia'!D12</f>
        <v>90.14739575355213</v>
      </c>
      <c r="L26" s="51">
        <f>'Imports from Russia'!E12</f>
        <v>52.144289103239814</v>
      </c>
      <c r="M26" s="51">
        <f>'Imports from Russia'!F12</f>
        <v>94.28970696798649</v>
      </c>
      <c r="O26" s="26"/>
      <c r="P26" s="54"/>
      <c r="Q26" s="54"/>
      <c r="R26" s="50"/>
      <c r="S26" s="50"/>
      <c r="T26" s="50"/>
      <c r="U26" s="50"/>
      <c r="V26" s="32"/>
      <c r="W26" s="32"/>
    </row>
    <row r="27" spans="1:23" ht="15">
      <c r="A27" s="15" t="s">
        <v>19</v>
      </c>
      <c r="B27" s="27"/>
      <c r="C27" s="27"/>
      <c r="D27" s="27"/>
      <c r="E27" s="27"/>
      <c r="F27" s="27"/>
      <c r="G27" s="27"/>
      <c r="H27" s="15"/>
      <c r="I27" s="27"/>
      <c r="J27" s="27"/>
      <c r="K27" s="27"/>
      <c r="L27" s="27"/>
      <c r="M27" s="27"/>
      <c r="O27" s="31"/>
      <c r="P27" s="28"/>
      <c r="Q27" s="28"/>
      <c r="R27" s="28"/>
      <c r="S27" s="28"/>
      <c r="T27" s="28"/>
      <c r="U27" s="28"/>
      <c r="V27" s="32"/>
      <c r="W27" s="32"/>
    </row>
    <row r="28" spans="1:23" ht="15">
      <c r="A28" s="27"/>
      <c r="B28" s="27"/>
      <c r="C28" s="27"/>
      <c r="D28" s="27"/>
      <c r="E28" s="27"/>
      <c r="F28" s="27"/>
      <c r="G28" s="27"/>
      <c r="I28" s="27"/>
      <c r="J28" s="27"/>
      <c r="K28" s="27"/>
      <c r="L28" s="27"/>
      <c r="M28" s="27"/>
      <c r="O28" s="28"/>
      <c r="P28" s="28"/>
      <c r="Q28" s="28"/>
      <c r="R28" s="28"/>
      <c r="S28" s="28"/>
      <c r="T28" s="28"/>
      <c r="U28" s="28"/>
      <c r="V28" s="32"/>
      <c r="W28" s="32"/>
    </row>
    <row r="29" spans="1:17" ht="15">
      <c r="A29" s="7"/>
      <c r="B29" s="27"/>
      <c r="C29" s="27"/>
      <c r="D29" s="27"/>
      <c r="E29" s="27"/>
      <c r="F29" s="27"/>
      <c r="G29" s="27"/>
      <c r="I29" s="28"/>
      <c r="J29" s="28"/>
      <c r="K29" s="28"/>
      <c r="L29" s="28"/>
      <c r="M29" s="28"/>
      <c r="N29" s="28"/>
      <c r="O29" s="28"/>
      <c r="P29" s="32"/>
      <c r="Q29" s="32"/>
    </row>
    <row r="30" spans="1:17" ht="15">
      <c r="A30" s="46" t="s">
        <v>27</v>
      </c>
      <c r="B30" s="27"/>
      <c r="C30" s="27"/>
      <c r="D30" s="27"/>
      <c r="E30" s="27"/>
      <c r="F30" s="27"/>
      <c r="G30" s="27"/>
      <c r="I30" s="28"/>
      <c r="J30" s="28"/>
      <c r="K30" s="28"/>
      <c r="L30" s="28"/>
      <c r="M30" s="28"/>
      <c r="N30" s="28"/>
      <c r="O30" s="28"/>
      <c r="P30" s="32"/>
      <c r="Q30" s="32"/>
    </row>
    <row r="31" spans="1:17" s="55" customFormat="1" ht="24" customHeight="1">
      <c r="A31" s="2" t="s">
        <v>0</v>
      </c>
      <c r="B31" s="3">
        <f>B3</f>
        <v>2017</v>
      </c>
      <c r="C31" s="3">
        <f aca="true" t="shared" si="11" ref="C31:D31">B31+1</f>
        <v>2018</v>
      </c>
      <c r="D31" s="3">
        <f t="shared" si="11"/>
        <v>2019</v>
      </c>
      <c r="E31" s="3">
        <f aca="true" t="shared" si="12" ref="E31">D31+1</f>
        <v>2020</v>
      </c>
      <c r="F31" s="3">
        <f aca="true" t="shared" si="13" ref="F31">E31+1</f>
        <v>2021</v>
      </c>
      <c r="J31" s="30"/>
      <c r="K31" s="30"/>
      <c r="L31" s="30"/>
      <c r="M31" s="30"/>
      <c r="N31" s="30"/>
      <c r="O31" s="30"/>
      <c r="P31" s="56"/>
      <c r="Q31" s="56"/>
    </row>
    <row r="32" spans="1:17" s="55" customFormat="1" ht="24" customHeight="1">
      <c r="A32" s="4" t="s">
        <v>2</v>
      </c>
      <c r="B32" s="47">
        <f aca="true" t="shared" si="14" ref="B32:F40">I18/P$5*100</f>
        <v>0.1428576336542887</v>
      </c>
      <c r="C32" s="47">
        <f t="shared" si="14"/>
        <v>0.14030919381632412</v>
      </c>
      <c r="D32" s="47">
        <f t="shared" si="14"/>
        <v>0.19764558552545436</v>
      </c>
      <c r="E32" s="47">
        <f t="shared" si="14"/>
        <v>0.23379297021739082</v>
      </c>
      <c r="F32" s="47">
        <f t="shared" si="14"/>
        <v>0.3210970316510869</v>
      </c>
      <c r="I32" s="53"/>
      <c r="J32" s="53"/>
      <c r="K32" s="53"/>
      <c r="L32" s="53"/>
      <c r="M32" s="53"/>
      <c r="N32" s="53"/>
      <c r="O32" s="53"/>
      <c r="P32" s="56"/>
      <c r="Q32" s="56"/>
    </row>
    <row r="33" spans="1:17" s="55" customFormat="1" ht="24" customHeight="1">
      <c r="A33" s="5" t="s">
        <v>3</v>
      </c>
      <c r="B33" s="48">
        <f t="shared" si="14"/>
        <v>40.968885065109276</v>
      </c>
      <c r="C33" s="48">
        <f t="shared" si="14"/>
        <v>39.923927326103765</v>
      </c>
      <c r="D33" s="48">
        <f t="shared" si="14"/>
        <v>40.11904899499783</v>
      </c>
      <c r="E33" s="48">
        <f t="shared" si="14"/>
        <v>33.687404456600355</v>
      </c>
      <c r="F33" s="48">
        <f t="shared" si="14"/>
        <v>29.469088405538983</v>
      </c>
      <c r="I33" s="53"/>
      <c r="J33" s="53"/>
      <c r="K33" s="53"/>
      <c r="L33" s="53"/>
      <c r="M33" s="53"/>
      <c r="N33" s="53"/>
      <c r="O33" s="53"/>
      <c r="P33" s="56"/>
      <c r="Q33" s="56"/>
    </row>
    <row r="34" spans="1:17" ht="15">
      <c r="A34" s="23" t="s">
        <v>4</v>
      </c>
      <c r="B34" s="49">
        <f t="shared" si="14"/>
        <v>0.0005850813816589499</v>
      </c>
      <c r="C34" s="49">
        <f t="shared" si="14"/>
        <v>0.6818998762751055</v>
      </c>
      <c r="D34" s="49">
        <f t="shared" si="14"/>
        <v>1.5789633361195308</v>
      </c>
      <c r="E34" s="49">
        <f t="shared" si="14"/>
        <v>1.7714877209178268</v>
      </c>
      <c r="F34" s="49">
        <f t="shared" si="14"/>
        <v>3.0996817845027844</v>
      </c>
      <c r="G34" s="27"/>
      <c r="I34" s="50"/>
      <c r="J34" s="54"/>
      <c r="K34" s="54"/>
      <c r="L34" s="50"/>
      <c r="M34" s="50"/>
      <c r="N34" s="50"/>
      <c r="O34" s="50"/>
      <c r="P34" s="32"/>
      <c r="Q34" s="32"/>
    </row>
    <row r="35" spans="1:17" ht="15">
      <c r="A35" s="23" t="s">
        <v>5</v>
      </c>
      <c r="B35" s="49">
        <f t="shared" si="14"/>
        <v>17.137320287197113</v>
      </c>
      <c r="C35" s="49">
        <f t="shared" si="14"/>
        <v>19.32601476263377</v>
      </c>
      <c r="D35" s="49">
        <f t="shared" si="14"/>
        <v>16.741248933024014</v>
      </c>
      <c r="E35" s="49">
        <f t="shared" si="14"/>
        <v>16.080693230494532</v>
      </c>
      <c r="F35" s="49">
        <f t="shared" si="14"/>
        <v>21.613768707896348</v>
      </c>
      <c r="G35" s="27"/>
      <c r="I35" s="50"/>
      <c r="J35" s="54"/>
      <c r="K35" s="54"/>
      <c r="L35" s="50"/>
      <c r="M35" s="50"/>
      <c r="N35" s="50"/>
      <c r="O35" s="50"/>
      <c r="P35" s="32"/>
      <c r="Q35" s="32"/>
    </row>
    <row r="36" spans="1:17" ht="15">
      <c r="A36" s="23" t="s">
        <v>6</v>
      </c>
      <c r="B36" s="49">
        <f t="shared" si="14"/>
        <v>3.940335215377202</v>
      </c>
      <c r="C36" s="49">
        <f t="shared" si="14"/>
        <v>3.881491735064407</v>
      </c>
      <c r="D36" s="49">
        <f t="shared" si="14"/>
        <v>3.201913669949383</v>
      </c>
      <c r="E36" s="49">
        <f t="shared" si="14"/>
        <v>2.947622600175514</v>
      </c>
      <c r="F36" s="49">
        <f t="shared" si="14"/>
        <v>3.238684161291578</v>
      </c>
      <c r="G36" s="27"/>
      <c r="I36" s="50"/>
      <c r="J36" s="54"/>
      <c r="K36" s="54"/>
      <c r="L36" s="50"/>
      <c r="M36" s="50"/>
      <c r="N36" s="50"/>
      <c r="O36" s="50"/>
      <c r="P36" s="32"/>
      <c r="Q36" s="32"/>
    </row>
    <row r="37" spans="1:17" ht="15">
      <c r="A37" s="23" t="s">
        <v>7</v>
      </c>
      <c r="B37" s="49">
        <f t="shared" si="14"/>
        <v>0.006922547646310197</v>
      </c>
      <c r="C37" s="49">
        <f t="shared" si="14"/>
        <v>0.006282941865425192</v>
      </c>
      <c r="D37" s="49">
        <f t="shared" si="14"/>
        <v>0.005342875177544184</v>
      </c>
      <c r="E37" s="49">
        <f t="shared" si="14"/>
        <v>0.008163117800819308</v>
      </c>
      <c r="F37" s="49">
        <f t="shared" si="14"/>
        <v>0.001806852276308665</v>
      </c>
      <c r="G37" s="27"/>
      <c r="I37" s="50"/>
      <c r="J37" s="54"/>
      <c r="K37" s="54"/>
      <c r="L37" s="50"/>
      <c r="M37" s="50"/>
      <c r="N37" s="50"/>
      <c r="O37" s="50"/>
      <c r="P37" s="32"/>
      <c r="Q37" s="32"/>
    </row>
    <row r="38" spans="1:17" ht="15">
      <c r="A38" s="23" t="s">
        <v>8</v>
      </c>
      <c r="B38" s="49">
        <f t="shared" si="14"/>
        <v>0.0036120204709756605</v>
      </c>
      <c r="C38" s="49">
        <f t="shared" si="14"/>
        <v>0.004251562221216958</v>
      </c>
      <c r="D38" s="49">
        <f t="shared" si="14"/>
        <v>0.008017303608056997</v>
      </c>
      <c r="E38" s="49">
        <f t="shared" si="14"/>
        <v>0.013706359996988769</v>
      </c>
      <c r="F38" s="49">
        <f t="shared" si="14"/>
        <v>0.009496127371986404</v>
      </c>
      <c r="G38" s="27"/>
      <c r="I38" s="50"/>
      <c r="J38" s="54"/>
      <c r="K38" s="54"/>
      <c r="L38" s="50"/>
      <c r="M38" s="50"/>
      <c r="N38" s="50"/>
      <c r="O38" s="50"/>
      <c r="P38" s="32"/>
      <c r="Q38" s="32"/>
    </row>
    <row r="39" spans="1:17" ht="15">
      <c r="A39" s="23" t="s">
        <v>9</v>
      </c>
      <c r="B39" s="49">
        <f t="shared" si="14"/>
        <v>0.05013104221422974</v>
      </c>
      <c r="C39" s="49">
        <f t="shared" si="14"/>
        <v>0.06852735351387032</v>
      </c>
      <c r="D39" s="49">
        <f t="shared" si="14"/>
        <v>0.09752785503809526</v>
      </c>
      <c r="E39" s="49">
        <f t="shared" si="14"/>
        <v>0.10194598016582479</v>
      </c>
      <c r="F39" s="49">
        <f t="shared" si="14"/>
        <v>0.14293184719295615</v>
      </c>
      <c r="G39" s="27"/>
      <c r="I39" s="50"/>
      <c r="J39" s="54"/>
      <c r="K39" s="54"/>
      <c r="L39" s="50"/>
      <c r="M39" s="50"/>
      <c r="N39" s="50"/>
      <c r="O39" s="50"/>
      <c r="P39" s="32"/>
      <c r="Q39" s="32"/>
    </row>
    <row r="40" spans="1:17" ht="15">
      <c r="A40" s="6" t="s">
        <v>10</v>
      </c>
      <c r="B40" s="51">
        <f t="shared" si="14"/>
        <v>62.360100280288975</v>
      </c>
      <c r="C40" s="51">
        <f t="shared" si="14"/>
        <v>64.13770882119454</v>
      </c>
      <c r="D40" s="51">
        <f t="shared" si="14"/>
        <v>62.19547555246224</v>
      </c>
      <c r="E40" s="51">
        <f t="shared" si="14"/>
        <v>55.038017423923534</v>
      </c>
      <c r="F40" s="51">
        <f t="shared" si="14"/>
        <v>58.08081611412712</v>
      </c>
      <c r="G40" s="27"/>
      <c r="I40" s="50"/>
      <c r="J40" s="54"/>
      <c r="K40" s="54"/>
      <c r="L40" s="50"/>
      <c r="M40" s="50"/>
      <c r="N40" s="50"/>
      <c r="O40" s="50"/>
      <c r="P40" s="32"/>
      <c r="Q40" s="32"/>
    </row>
    <row r="41" spans="1:23" ht="15">
      <c r="A41" s="15" t="s">
        <v>19</v>
      </c>
      <c r="H41" s="15"/>
      <c r="O41" s="31"/>
      <c r="P41" s="32"/>
      <c r="Q41" s="32"/>
      <c r="R41" s="32"/>
      <c r="S41" s="32"/>
      <c r="T41" s="32"/>
      <c r="U41" s="32"/>
      <c r="V41" s="32"/>
      <c r="W41" s="32"/>
    </row>
    <row r="42" spans="15:23" ht="15">
      <c r="O42" s="32"/>
      <c r="P42" s="32"/>
      <c r="Q42" s="32"/>
      <c r="R42" s="32"/>
      <c r="S42" s="32"/>
      <c r="T42" s="32"/>
      <c r="U42" s="32"/>
      <c r="V42" s="32"/>
      <c r="W42" s="32"/>
    </row>
    <row r="43" spans="15:23" ht="15">
      <c r="O43" s="32"/>
      <c r="P43" s="32"/>
      <c r="Q43" s="32"/>
      <c r="R43" s="32"/>
      <c r="S43" s="32"/>
      <c r="T43" s="32"/>
      <c r="U43" s="32"/>
      <c r="V43" s="32"/>
      <c r="W43" s="32"/>
    </row>
    <row r="44" spans="15:23" ht="15">
      <c r="O44" s="32"/>
      <c r="P44" s="32"/>
      <c r="Q44" s="32"/>
      <c r="R44" s="32"/>
      <c r="S44" s="32"/>
      <c r="T44" s="32"/>
      <c r="U44" s="32"/>
      <c r="V44" s="32"/>
      <c r="W44" s="32"/>
    </row>
    <row r="45" spans="15:23" ht="15">
      <c r="O45" s="32"/>
      <c r="P45" s="32"/>
      <c r="Q45" s="32"/>
      <c r="R45" s="32"/>
      <c r="S45" s="32"/>
      <c r="T45" s="32"/>
      <c r="U45" s="32"/>
      <c r="V45" s="32"/>
      <c r="W45" s="32"/>
    </row>
    <row r="46" spans="15:23" ht="15">
      <c r="O46" s="32"/>
      <c r="P46" s="32"/>
      <c r="Q46" s="32"/>
      <c r="R46" s="32"/>
      <c r="S46" s="32"/>
      <c r="T46" s="32"/>
      <c r="U46" s="32"/>
      <c r="V46" s="32"/>
      <c r="W46" s="32"/>
    </row>
    <row r="47" spans="15:23" ht="15">
      <c r="O47" s="32"/>
      <c r="P47" s="32"/>
      <c r="Q47" s="32"/>
      <c r="R47" s="32"/>
      <c r="S47" s="32"/>
      <c r="T47" s="32"/>
      <c r="U47" s="32"/>
      <c r="V47" s="32"/>
      <c r="W47" s="32"/>
    </row>
    <row r="48" spans="15:23" ht="15">
      <c r="O48" s="32"/>
      <c r="P48" s="32"/>
      <c r="Q48" s="32"/>
      <c r="R48" s="32"/>
      <c r="S48" s="32"/>
      <c r="T48" s="32"/>
      <c r="U48" s="32"/>
      <c r="V48" s="32"/>
      <c r="W48" s="32"/>
    </row>
    <row r="49" spans="15:23" ht="15">
      <c r="O49" s="32"/>
      <c r="P49" s="32"/>
      <c r="Q49" s="32"/>
      <c r="R49" s="32"/>
      <c r="S49" s="32"/>
      <c r="T49" s="32"/>
      <c r="U49" s="32"/>
      <c r="V49" s="32"/>
      <c r="W49" s="32"/>
    </row>
    <row r="50" spans="15:23" ht="15">
      <c r="O50" s="32"/>
      <c r="P50" s="32"/>
      <c r="Q50" s="32"/>
      <c r="R50" s="32"/>
      <c r="S50" s="32"/>
      <c r="T50" s="32"/>
      <c r="U50" s="32"/>
      <c r="V50" s="32"/>
      <c r="W50" s="32"/>
    </row>
    <row r="51" spans="15:23" ht="15">
      <c r="O51" s="32"/>
      <c r="P51" s="32"/>
      <c r="Q51" s="32"/>
      <c r="R51" s="32"/>
      <c r="S51" s="32"/>
      <c r="T51" s="32"/>
      <c r="U51" s="32"/>
      <c r="V51" s="32"/>
      <c r="W51" s="32"/>
    </row>
    <row r="52" spans="15:23" ht="15">
      <c r="O52" s="32"/>
      <c r="P52" s="32"/>
      <c r="Q52" s="32"/>
      <c r="R52" s="32"/>
      <c r="S52" s="32"/>
      <c r="T52" s="32"/>
      <c r="U52" s="32"/>
      <c r="V52" s="32"/>
      <c r="W52" s="32"/>
    </row>
    <row r="53" spans="15:23" ht="15">
      <c r="O53" s="32"/>
      <c r="P53" s="32"/>
      <c r="Q53" s="32"/>
      <c r="R53" s="32"/>
      <c r="S53" s="32"/>
      <c r="T53" s="32"/>
      <c r="U53" s="32"/>
      <c r="V53" s="32"/>
      <c r="W53" s="32"/>
    </row>
    <row r="54" spans="15:23" ht="15">
      <c r="O54" s="32"/>
      <c r="P54" s="32"/>
      <c r="Q54" s="32"/>
      <c r="R54" s="32"/>
      <c r="S54" s="32"/>
      <c r="T54" s="32"/>
      <c r="U54" s="32"/>
      <c r="V54" s="32"/>
      <c r="W54" s="32"/>
    </row>
    <row r="55" spans="15:23" ht="15">
      <c r="O55" s="32"/>
      <c r="P55" s="32"/>
      <c r="Q55" s="32"/>
      <c r="R55" s="32"/>
      <c r="S55" s="32"/>
      <c r="T55" s="32"/>
      <c r="U55" s="32"/>
      <c r="V55" s="32"/>
      <c r="W55" s="32"/>
    </row>
    <row r="56" spans="15:23" ht="15">
      <c r="O56" s="32"/>
      <c r="P56" s="32"/>
      <c r="Q56" s="32"/>
      <c r="R56" s="32"/>
      <c r="S56" s="32"/>
      <c r="T56" s="32"/>
      <c r="U56" s="32"/>
      <c r="V56" s="32"/>
      <c r="W56" s="32"/>
    </row>
    <row r="57" spans="15:23" ht="15">
      <c r="O57" s="32"/>
      <c r="P57" s="32"/>
      <c r="Q57" s="32"/>
      <c r="R57" s="32"/>
      <c r="S57" s="32"/>
      <c r="T57" s="32"/>
      <c r="U57" s="32"/>
      <c r="V57" s="32"/>
      <c r="W57" s="32"/>
    </row>
    <row r="58" spans="15:23" ht="15">
      <c r="O58" s="32"/>
      <c r="P58" s="32"/>
      <c r="Q58" s="32"/>
      <c r="R58" s="32"/>
      <c r="S58" s="32"/>
      <c r="T58" s="32"/>
      <c r="U58" s="32"/>
      <c r="V58" s="32"/>
      <c r="W58" s="32"/>
    </row>
    <row r="59" spans="15:23" ht="15">
      <c r="O59" s="32"/>
      <c r="P59" s="32"/>
      <c r="Q59" s="32"/>
      <c r="R59" s="32"/>
      <c r="S59" s="32"/>
      <c r="T59" s="32"/>
      <c r="U59" s="32"/>
      <c r="V59" s="32"/>
      <c r="W59" s="32"/>
    </row>
    <row r="60" spans="15:23" ht="15">
      <c r="O60" s="32"/>
      <c r="P60" s="32"/>
      <c r="Q60" s="32"/>
      <c r="R60" s="32"/>
      <c r="S60" s="32"/>
      <c r="T60" s="32"/>
      <c r="U60" s="32"/>
      <c r="V60" s="32"/>
      <c r="W60" s="32"/>
    </row>
    <row r="61" spans="15:23" ht="15">
      <c r="O61" s="32"/>
      <c r="P61" s="32"/>
      <c r="Q61" s="32"/>
      <c r="R61" s="32"/>
      <c r="S61" s="32"/>
      <c r="T61" s="32"/>
      <c r="U61" s="32"/>
      <c r="V61" s="32"/>
      <c r="W61" s="32"/>
    </row>
    <row r="62" spans="15:23" ht="15">
      <c r="O62" s="32"/>
      <c r="P62" s="32"/>
      <c r="Q62" s="32"/>
      <c r="R62" s="32"/>
      <c r="S62" s="32"/>
      <c r="T62" s="32"/>
      <c r="U62" s="32"/>
      <c r="V62" s="32"/>
      <c r="W62" s="32"/>
    </row>
    <row r="63" spans="15:23" ht="15">
      <c r="O63" s="32"/>
      <c r="P63" s="32"/>
      <c r="Q63" s="32"/>
      <c r="R63" s="32"/>
      <c r="S63" s="32"/>
      <c r="T63" s="32"/>
      <c r="U63" s="32"/>
      <c r="V63" s="32"/>
      <c r="W63" s="32"/>
    </row>
    <row r="64" spans="15:23" ht="15">
      <c r="O64" s="32"/>
      <c r="P64" s="32"/>
      <c r="Q64" s="32"/>
      <c r="R64" s="32"/>
      <c r="S64" s="32"/>
      <c r="T64" s="32"/>
      <c r="U64" s="32"/>
      <c r="V64" s="32"/>
      <c r="W64" s="32"/>
    </row>
    <row r="65" spans="15:23" ht="15">
      <c r="O65" s="32"/>
      <c r="P65" s="32"/>
      <c r="Q65" s="32"/>
      <c r="R65" s="32"/>
      <c r="S65" s="32"/>
      <c r="T65" s="32"/>
      <c r="U65" s="32"/>
      <c r="V65" s="32"/>
      <c r="W65" s="32"/>
    </row>
    <row r="66" spans="15:23" ht="15">
      <c r="O66" s="32"/>
      <c r="P66" s="32"/>
      <c r="Q66" s="32"/>
      <c r="R66" s="32"/>
      <c r="S66" s="32"/>
      <c r="T66" s="32"/>
      <c r="U66" s="32"/>
      <c r="V66" s="32"/>
      <c r="W66" s="32"/>
    </row>
    <row r="67" spans="15:23" ht="15">
      <c r="O67" s="32"/>
      <c r="P67" s="32"/>
      <c r="Q67" s="32"/>
      <c r="R67" s="32"/>
      <c r="S67" s="32"/>
      <c r="T67" s="32"/>
      <c r="U67" s="32"/>
      <c r="V67" s="32"/>
      <c r="W67" s="32"/>
    </row>
    <row r="68" spans="15:23" ht="15">
      <c r="O68" s="32"/>
      <c r="P68" s="32"/>
      <c r="Q68" s="32"/>
      <c r="R68" s="32"/>
      <c r="S68" s="32"/>
      <c r="T68" s="32"/>
      <c r="U68" s="32"/>
      <c r="V68" s="32"/>
      <c r="W68" s="32"/>
    </row>
    <row r="69" spans="15:23" ht="15">
      <c r="O69" s="32"/>
      <c r="P69" s="32"/>
      <c r="Q69" s="32"/>
      <c r="R69" s="32"/>
      <c r="S69" s="32"/>
      <c r="T69" s="32"/>
      <c r="U69" s="32"/>
      <c r="V69" s="32"/>
      <c r="W69" s="32"/>
    </row>
    <row r="70" spans="15:23" ht="15">
      <c r="O70" s="32"/>
      <c r="P70" s="32"/>
      <c r="Q70" s="32"/>
      <c r="R70" s="32"/>
      <c r="S70" s="32"/>
      <c r="T70" s="32"/>
      <c r="U70" s="32"/>
      <c r="V70" s="32"/>
      <c r="W70" s="32"/>
    </row>
    <row r="71" spans="15:23" ht="15">
      <c r="O71" s="32"/>
      <c r="P71" s="32"/>
      <c r="Q71" s="32"/>
      <c r="R71" s="32"/>
      <c r="S71" s="32"/>
      <c r="T71" s="32"/>
      <c r="U71" s="32"/>
      <c r="V71" s="32"/>
      <c r="W71" s="32"/>
    </row>
    <row r="72" spans="15:23" ht="15">
      <c r="O72" s="32"/>
      <c r="P72" s="32"/>
      <c r="Q72" s="32"/>
      <c r="R72" s="32"/>
      <c r="S72" s="32"/>
      <c r="T72" s="32"/>
      <c r="U72" s="32"/>
      <c r="V72" s="32"/>
      <c r="W72" s="32"/>
    </row>
    <row r="73" spans="15:23" ht="15">
      <c r="O73" s="32"/>
      <c r="P73" s="32"/>
      <c r="Q73" s="32"/>
      <c r="R73" s="32"/>
      <c r="S73" s="32"/>
      <c r="T73" s="32"/>
      <c r="U73" s="32"/>
      <c r="V73" s="32"/>
      <c r="W73" s="32"/>
    </row>
    <row r="74" spans="15:23" ht="15">
      <c r="O74" s="32"/>
      <c r="P74" s="32"/>
      <c r="Q74" s="32"/>
      <c r="R74" s="32"/>
      <c r="S74" s="32"/>
      <c r="T74" s="32"/>
      <c r="U74" s="32"/>
      <c r="V74" s="32"/>
      <c r="W74" s="32"/>
    </row>
    <row r="75" spans="15:23" ht="15">
      <c r="O75" s="32"/>
      <c r="P75" s="32"/>
      <c r="Q75" s="32"/>
      <c r="R75" s="32"/>
      <c r="S75" s="32"/>
      <c r="T75" s="32"/>
      <c r="U75" s="32"/>
      <c r="V75" s="32"/>
      <c r="W75" s="32"/>
    </row>
    <row r="76" spans="15:23" ht="15">
      <c r="O76" s="32"/>
      <c r="P76" s="32"/>
      <c r="Q76" s="32"/>
      <c r="R76" s="32"/>
      <c r="S76" s="32"/>
      <c r="T76" s="32"/>
      <c r="U76" s="32"/>
      <c r="V76" s="32"/>
      <c r="W76" s="32"/>
    </row>
    <row r="77" spans="15:23" ht="15">
      <c r="O77" s="32"/>
      <c r="P77" s="32"/>
      <c r="Q77" s="32"/>
      <c r="R77" s="32"/>
      <c r="S77" s="32"/>
      <c r="T77" s="32"/>
      <c r="U77" s="32"/>
      <c r="V77" s="32"/>
      <c r="W77" s="32"/>
    </row>
    <row r="78" spans="15:23" ht="15">
      <c r="O78" s="32"/>
      <c r="P78" s="32"/>
      <c r="Q78" s="32"/>
      <c r="R78" s="32"/>
      <c r="S78" s="32"/>
      <c r="T78" s="32"/>
      <c r="U78" s="32"/>
      <c r="V78" s="32"/>
      <c r="W78" s="32"/>
    </row>
    <row r="79" spans="15:23" ht="15">
      <c r="O79" s="32"/>
      <c r="P79" s="32"/>
      <c r="Q79" s="32"/>
      <c r="R79" s="32"/>
      <c r="S79" s="32"/>
      <c r="T79" s="32"/>
      <c r="U79" s="32"/>
      <c r="V79" s="32"/>
      <c r="W7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2022-04-22T09:36:23Z</dcterms:created>
  <dcterms:modified xsi:type="dcterms:W3CDTF">2022-05-04T13:09:26Z</dcterms:modified>
  <cp:category/>
  <cp:version/>
  <cp:contentType/>
  <cp:contentStatus/>
</cp:coreProperties>
</file>