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F75C8F42-A5A7-41C9-9516-03B6F4C06E51}"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<sst xmlns="http://schemas.openxmlformats.org/spreadsheetml/2006/main" count="82" uniqueCount="72">
  <si>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</si>
  <si>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</si>
  <si>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</si>
  <si>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</si>
  <si>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</si>
  <si>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</si>
  <si>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</si>
  <si>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</si>
  <si>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</si>
  <si>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</si>
  <si>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</si>
  <si>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</si>
  <si>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</si>
  <si>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</si>
  <si>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</si>
  <si>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</si>
  <si>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</si>
  <si>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</si>
  <si>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</si>
  <si>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</si>
  <si>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</si>
  <si>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</si>
  <si>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</si>
  <si>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</si>
  <si>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</si>
  <si>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</si>
  <si>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</si>
  <si>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</si>
  <si>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</si>
  <si>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</si>
  <si>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</si>
  <si>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</si>
  <si>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</si>
  <si>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</si>
  <si>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</si>
  <si>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</si>
  <si>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</si>
  <si>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</si>
  <si>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</si>
  <si>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</si>
  <si>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</si>
  <si>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</si>
  <si>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</si>
  <si>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</si>
  <si>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</si>
  <si>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</si>
  <si>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</si>
  <si>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</si>
  <si>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</si>
  <si>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</si>
  <si>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</si>
  <si>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</si>
  <si>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</si>
  <si>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</si>
  <si>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</si>
  <si>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</si>
  <si>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</si>
  <si>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</si>
  <si>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</si>
  <si>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</si>
  <si>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Luxembourg</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</si>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</sst>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Fill="1" applyAlignment="1">
      <alignment horizontal="lef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69" t="s">
        <v>63</v>
      </c>
      <c r="B2" s="69"/>
      <c r="C2" s="69"/>
      <c r="D2" s="69"/>
      <c r="E2" s="69"/>
      <c r="F2" s="69"/>
      <c r="G2" s="69"/>
      <c r="H2" s="69"/>
      <c r="I2" s="69"/>
      <c r="J2" s="69"/>
      <c r="AF2" s="68" t="s">
        <v>62</v>
      </c>
    </row>
    <row r="3" spans="1:32" ht="15.75" customHeight="1" x14ac:dyDescent="0.2">
      <c r="A3" s="69"/>
      <c r="B3" s="69"/>
      <c r="C3" s="69"/>
      <c r="D3" s="69"/>
      <c r="E3" s="69"/>
      <c r="F3" s="69"/>
      <c r="G3" s="69"/>
      <c r="H3" s="69"/>
      <c r="I3" s="69"/>
      <c r="J3" s="69"/>
    </row>
    <row r="5" spans="1:32" s="19" customFormat="1" ht="50.25" customHeight="1" x14ac:dyDescent="0.2">
      <c r="A5" s="70" t="s">
        <v>46</v>
      </c>
      <c r="B5" s="70"/>
      <c r="C5" s="70"/>
      <c r="D5" s="70"/>
      <c r="E5" s="70"/>
      <c r="F5" s="70"/>
      <c r="G5" s="70"/>
      <c r="H5" s="70"/>
      <c r="I5" s="70"/>
      <c r="J5" s="70"/>
    </row>
    <row r="6" spans="1:32" s="19" customFormat="1" ht="35.25" customHeight="1" x14ac:dyDescent="0.2">
      <c r="A6" s="70" t="s">
        <v>47</v>
      </c>
      <c r="B6" s="70"/>
      <c r="C6" s="70"/>
      <c r="D6" s="70"/>
      <c r="E6" s="70"/>
      <c r="F6" s="70"/>
      <c r="G6" s="70"/>
      <c r="H6" s="70"/>
      <c r="I6" s="70"/>
      <c r="J6" s="70"/>
    </row>
    <row r="7" spans="1:32" s="19" customFormat="1" ht="105.75" customHeight="1" x14ac:dyDescent="0.2">
      <c r="A7" s="70" t="s">
        <v>65</v>
      </c>
      <c r="B7" s="70"/>
      <c r="C7" s="70"/>
      <c r="D7" s="70"/>
      <c r="E7" s="70"/>
      <c r="F7" s="70"/>
      <c r="G7" s="70"/>
      <c r="H7" s="70"/>
      <c r="I7" s="70"/>
      <c r="J7" s="70"/>
    </row>
    <row r="8" spans="1:32" s="19" customFormat="1" ht="175.5" customHeight="1" x14ac:dyDescent="0.2">
      <c r="A8" s="71" t="s">
        <v>64</v>
      </c>
      <c r="B8" s="71"/>
      <c r="C8" s="71"/>
      <c r="D8" s="71"/>
      <c r="E8" s="71"/>
      <c r="F8" s="71"/>
      <c r="G8" s="71"/>
      <c r="H8" s="71"/>
      <c r="I8" s="71"/>
      <c r="J8" s="71"/>
    </row>
    <row r="9" spans="1:32" s="19" customFormat="1" ht="129" customHeight="1" x14ac:dyDescent="0.2">
      <c r="A9" s="70" t="s">
        <v>48</v>
      </c>
      <c r="B9" s="70"/>
      <c r="C9" s="70"/>
      <c r="D9" s="70"/>
      <c r="E9" s="70"/>
      <c r="F9" s="70"/>
      <c r="G9" s="70"/>
      <c r="H9" s="70"/>
      <c r="I9" s="70"/>
      <c r="J9" s="70"/>
    </row>
    <row r="10" spans="1:32" s="19" customFormat="1" ht="71.25" customHeight="1" x14ac:dyDescent="0.2">
      <c r="A10" s="70" t="s">
        <v>70</v>
      </c>
      <c r="B10" s="70"/>
      <c r="C10" s="70"/>
      <c r="D10" s="70"/>
      <c r="E10" s="70"/>
      <c r="F10" s="70"/>
      <c r="G10" s="70"/>
      <c r="H10" s="70"/>
      <c r="I10" s="70"/>
      <c r="J10" s="70"/>
    </row>
    <row r="11" spans="1:32" s="19" customFormat="1" ht="63" customHeight="1" x14ac:dyDescent="0.2">
      <c r="A11" s="70" t="s">
        <v>25</v>
      </c>
      <c r="B11" s="70"/>
      <c r="C11" s="70"/>
      <c r="D11" s="70"/>
      <c r="E11" s="70"/>
      <c r="F11" s="70"/>
      <c r="G11" s="70"/>
      <c r="H11" s="70"/>
      <c r="I11" s="70"/>
      <c r="J11" s="70"/>
    </row>
    <row r="12" spans="1:32" s="19" customFormat="1" ht="61.5" customHeight="1" x14ac:dyDescent="0.2">
      <c r="A12" s="70" t="s">
        <v>49</v>
      </c>
      <c r="B12" s="70"/>
      <c r="C12" s="70"/>
      <c r="D12" s="70"/>
      <c r="E12" s="70"/>
      <c r="F12" s="70"/>
      <c r="G12" s="70"/>
      <c r="H12" s="70"/>
      <c r="I12" s="70"/>
      <c r="J12" s="70"/>
    </row>
    <row r="13" spans="1:32" s="19" customFormat="1" ht="41.25" customHeight="1" x14ac:dyDescent="0.2">
      <c r="A13" s="72" t="s">
        <v>45</v>
      </c>
      <c r="B13" s="72"/>
      <c r="C13" s="72"/>
      <c r="D13" s="72"/>
      <c r="E13" s="72"/>
      <c r="F13" s="72"/>
      <c r="G13" s="72"/>
      <c r="H13" s="72"/>
      <c r="I13" s="72"/>
      <c r="J13" s="72"/>
    </row>
    <row r="14" spans="1:32" ht="78.75" customHeight="1" x14ac:dyDescent="0.2">
      <c r="A14" s="72" t="s">
        <v>71</v>
      </c>
      <c r="B14" s="72"/>
      <c r="C14" s="72"/>
      <c r="D14" s="72"/>
      <c r="E14" s="72"/>
      <c r="F14" s="72"/>
      <c r="G14" s="72"/>
      <c r="H14" s="72"/>
      <c r="I14" s="72"/>
      <c r="J14" s="72"/>
    </row>
  </sheetData>
  <mergeCells count="11">
    <mergeCell ref="A9:J9"/>
    <mergeCell ref="A14:J14"/>
    <mergeCell ref="A10:J10"/>
    <mergeCell ref="A11:J11"/>
    <mergeCell ref="A12:J12"/>
    <mergeCell ref="A13:J13"/>
    <mergeCell ref="A2:J3"/>
    <mergeCell ref="A5:J5"/>
    <mergeCell ref="A6:J6"/>
    <mergeCell ref="A7:J7"/>
    <mergeCell ref="A8:J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v>45380</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16.4452487</v>
      </c>
      <c r="F6" s="35">
        <f t="shared" si="1"/>
        <v>30.965736249999999</v>
      </c>
      <c r="G6" s="35">
        <f t="shared" si="1"/>
        <v>147.69034187</v>
      </c>
      <c r="H6" s="35">
        <f t="shared" si="1"/>
        <v>151.97688208</v>
      </c>
      <c r="I6" s="35">
        <f t="shared" si="1"/>
        <v>128.26659254</v>
      </c>
      <c r="J6" s="35">
        <f t="shared" si="1"/>
        <v>90.821667289999993</v>
      </c>
      <c r="K6" s="35">
        <f t="shared" si="1"/>
        <v>80.935391630000012</v>
      </c>
      <c r="L6" s="38">
        <f t="shared" si="1"/>
        <v>85.719530660000004</v>
      </c>
      <c r="M6" s="38">
        <f t="shared" ref="M6:N6" si="2">IF(AND(M7="0",M8="0",M9="0",M10="0"),"0",IF(AND(M7="M",M8="M",M9="M",M10="M"),"M",IF(AND(M7="L",M8="L",M9="L",M10="L"),"L",IF(AND(ISTEXT(M7),ISTEXT(M8),ISTEXT(M9),ISTEXT(M10)),"L",SUM(M7:M10)))))</f>
        <v>89.716377949999995</v>
      </c>
      <c r="N6" s="38">
        <f t="shared" si="2"/>
        <v>104.89679093000001</v>
      </c>
      <c r="O6" s="38">
        <f t="shared" ref="O6:Q6" si="3">IF(AND(O7="0",O8="0",O9="0",O10="0"),"0",IF(AND(O7="M",O8="M",O9="M",O10="M"),"M",IF(AND(O7="L",O8="L",O9="L",O10="L"),"L",IF(AND(ISTEXT(O7),ISTEXT(O8),ISTEXT(O9),ISTEXT(O10)),"L",SUM(O7:O10)))))</f>
        <v>89.465066040000011</v>
      </c>
      <c r="P6" s="38">
        <f t="shared" si="3"/>
        <v>110.86334987000002</v>
      </c>
      <c r="Q6" s="38">
        <f t="shared" si="3"/>
        <v>1.3232008899999999</v>
      </c>
      <c r="R6" s="38">
        <f t="shared" ref="R6:S6" si="4">IF(AND(R7="0",R8="0",R9="0",R10="0"),"0",IF(AND(R7="M",R8="M",R9="M",R10="M"),"M",IF(AND(R7="L",R8="L",R9="L",R10="L"),"L",IF(AND(ISTEXT(R7),ISTEXT(R8),ISTEXT(R9),ISTEXT(R10)),"L",SUM(R7:R10)))))</f>
        <v>145.6386698</v>
      </c>
      <c r="S6" s="38">
        <f t="shared" si="4"/>
        <v>117.85300486</v>
      </c>
      <c r="T6" s="38">
        <f t="shared" ref="T6" si="5">IF(AND(T7="0",T8="0",T9="0",T10="0"),"0",IF(AND(T7="M",T8="M",T9="M",T10="M"),"M",IF(AND(T7="L",T8="L",T9="L",T10="L"),"L",IF(AND(ISTEXT(T7),ISTEXT(T8),ISTEXT(T9),ISTEXT(T10)),"L",SUM(T7:T10)))))</f>
        <v>146.15597197613258</v>
      </c>
    </row>
    <row r="7" spans="1:20" x14ac:dyDescent="0.2">
      <c r="A7" s="66" t="e">
        <f>CountryCode &amp; ".FC.OGF.S13.MNAC." &amp; RefVintage</f>
        <v>#REF!</v>
      </c>
      <c r="B7" s="12" t="s">
        <v>12</v>
      </c>
      <c r="C7" s="53" t="s">
        <v>2</v>
      </c>
      <c r="D7" s="28">
        <v>0</v>
      </c>
      <c r="E7" s="28">
        <v>0.58223499999999995</v>
      </c>
      <c r="F7" s="28">
        <v>12.51121184</v>
      </c>
      <c r="G7" s="28">
        <v>11.347476349999999</v>
      </c>
      <c r="H7" s="28">
        <v>9.1133749999999996</v>
      </c>
      <c r="I7" s="28">
        <v>23.548848270000001</v>
      </c>
      <c r="J7" s="28">
        <v>5.1215352700000008</v>
      </c>
      <c r="K7" s="28">
        <v>0.92004694999999992</v>
      </c>
      <c r="L7" s="28">
        <v>0.20743617000000003</v>
      </c>
      <c r="M7" s="28">
        <v>0.20233258999999998</v>
      </c>
      <c r="N7" s="28">
        <v>0.21245072999999998</v>
      </c>
      <c r="O7" s="28">
        <v>0.20022477000000002</v>
      </c>
      <c r="P7" s="28">
        <v>0.19700706999999998</v>
      </c>
      <c r="Q7" s="28">
        <v>0.17515005999999997</v>
      </c>
      <c r="R7" s="28">
        <v>0.15604366</v>
      </c>
      <c r="S7" s="28">
        <v>0.11283479999999999</v>
      </c>
      <c r="T7" s="28">
        <v>7.7708659999999985E-2</v>
      </c>
    </row>
    <row r="8" spans="1:20" x14ac:dyDescent="0.2">
      <c r="A8" s="66" t="e">
        <f>CountryCode &amp; ".FC.D41_R.S13.MNAC." &amp; RefVintage</f>
        <v>#REF!</v>
      </c>
      <c r="B8" s="12" t="s">
        <v>13</v>
      </c>
      <c r="C8" s="53" t="s">
        <v>5</v>
      </c>
      <c r="D8" s="28">
        <v>0</v>
      </c>
      <c r="E8" s="28">
        <v>15.863013700000002</v>
      </c>
      <c r="F8" s="28">
        <v>4.874947409999999</v>
      </c>
      <c r="G8" s="28">
        <v>1.31978</v>
      </c>
      <c r="H8" s="28">
        <v>1.1603820799999998</v>
      </c>
      <c r="I8" s="28">
        <v>0.73536900999999999</v>
      </c>
      <c r="J8" s="28">
        <v>0.42592926000000003</v>
      </c>
      <c r="K8" s="28">
        <v>0.41145827999999995</v>
      </c>
      <c r="L8" s="28">
        <v>0.32864284999999999</v>
      </c>
      <c r="M8" s="28">
        <v>0.28471801000000002</v>
      </c>
      <c r="N8" s="28">
        <v>0.30012905000000001</v>
      </c>
      <c r="O8" s="28">
        <v>0.29611747000000005</v>
      </c>
      <c r="P8" s="28">
        <v>0.26939950000000001</v>
      </c>
      <c r="Q8" s="28">
        <v>0.25519583000000001</v>
      </c>
      <c r="R8" s="28">
        <v>0.24345786</v>
      </c>
      <c r="S8" s="28">
        <v>0.48999333999999994</v>
      </c>
      <c r="T8" s="28">
        <v>1.6655859961325989</v>
      </c>
    </row>
    <row r="9" spans="1:20" x14ac:dyDescent="0.2">
      <c r="A9" s="66" t="e">
        <f>CountryCode &amp; ".FC.D421.S13.MNAC." &amp; RefVintage</f>
        <v>#REF!</v>
      </c>
      <c r="B9" s="12" t="s">
        <v>14</v>
      </c>
      <c r="C9" s="53" t="s">
        <v>4</v>
      </c>
      <c r="D9" s="28">
        <v>0</v>
      </c>
      <c r="E9" s="28">
        <v>0</v>
      </c>
      <c r="F9" s="28">
        <v>13.579577</v>
      </c>
      <c r="G9" s="28">
        <v>135.02308552</v>
      </c>
      <c r="H9" s="28">
        <v>141.703125</v>
      </c>
      <c r="I9" s="28">
        <v>103.98237526000001</v>
      </c>
      <c r="J9" s="28">
        <v>85.274202759999994</v>
      </c>
      <c r="K9" s="28">
        <v>79.603886400000007</v>
      </c>
      <c r="L9" s="28">
        <v>85.183451640000001</v>
      </c>
      <c r="M9" s="28">
        <v>89.229327349999991</v>
      </c>
      <c r="N9" s="28">
        <v>104.38421115000001</v>
      </c>
      <c r="O9" s="28">
        <v>88.968723800000006</v>
      </c>
      <c r="P9" s="28">
        <v>110.37194330000001</v>
      </c>
      <c r="Q9" s="28">
        <v>0.86785500000000004</v>
      </c>
      <c r="R9" s="28">
        <v>145.21416828</v>
      </c>
      <c r="S9" s="28">
        <v>117.22517671999999</v>
      </c>
      <c r="T9" s="28">
        <v>144.39767731999999</v>
      </c>
    </row>
    <row r="10" spans="1:20" x14ac:dyDescent="0.2">
      <c r="A10" s="66" t="e">
        <f>CountryCode &amp; ".FC.OOR.S13.MNAC." &amp; RefVintage</f>
        <v>#REF!</v>
      </c>
      <c r="B10" s="58" t="s">
        <v>15</v>
      </c>
      <c r="C10" s="32" t="s">
        <v>6</v>
      </c>
      <c r="D10" s="28">
        <v>0</v>
      </c>
      <c r="E10" s="28">
        <v>0</v>
      </c>
      <c r="F10" s="28">
        <v>0</v>
      </c>
      <c r="G10" s="28">
        <v>0</v>
      </c>
      <c r="H10" s="28">
        <v>0</v>
      </c>
      <c r="I10" s="28">
        <v>0</v>
      </c>
      <c r="J10" s="28">
        <v>0</v>
      </c>
      <c r="K10" s="28">
        <v>0</v>
      </c>
      <c r="L10" s="28">
        <v>0</v>
      </c>
      <c r="M10" s="28">
        <v>0</v>
      </c>
      <c r="N10" s="28">
        <v>0</v>
      </c>
      <c r="O10" s="28">
        <v>0</v>
      </c>
      <c r="P10" s="28">
        <v>2.5000000000000001E-2</v>
      </c>
      <c r="Q10" s="28">
        <v>2.5000000000000001E-2</v>
      </c>
      <c r="R10" s="28">
        <v>2.5000000000000001E-2</v>
      </c>
      <c r="S10" s="28">
        <v>2.5000000000000001E-2</v>
      </c>
      <c r="T10" s="28">
        <v>1.4999999999999999E-2</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36.802761003287671</v>
      </c>
      <c r="F11" s="35">
        <f t="shared" si="6"/>
        <v>98.875</v>
      </c>
      <c r="G11" s="35">
        <f t="shared" si="6"/>
        <v>98.875</v>
      </c>
      <c r="H11" s="35">
        <f t="shared" si="6"/>
        <v>98.875</v>
      </c>
      <c r="I11" s="35">
        <f t="shared" si="6"/>
        <v>98.875</v>
      </c>
      <c r="J11" s="35">
        <f t="shared" si="6"/>
        <v>117.52097602739725</v>
      </c>
      <c r="K11" s="35">
        <f t="shared" si="6"/>
        <v>67.887</v>
      </c>
      <c r="L11" s="38">
        <f t="shared" si="6"/>
        <v>67.887</v>
      </c>
      <c r="M11" s="38">
        <f t="shared" ref="M11:N11" si="7">IF(AND(M12="0",M13="0",M14="0",M15="0",M16="0"),"0",IF(AND(M12="M",M13="M",M14="M",M15="M",M16="M"),"M",IF(AND(M12="L",M13="L",M14="L",M15="L",M16="L"),"L",IF(AND(ISTEXT(M12),ISTEXT(M13),ISTEXT(M14),ISTEXT(M15),ISTEXT(M16)),"L",SUM(M12:M16)))))</f>
        <v>67.887</v>
      </c>
      <c r="N11" s="38">
        <f t="shared" si="7"/>
        <v>67.887</v>
      </c>
      <c r="O11" s="38">
        <f t="shared" ref="O11:Q11" si="8">IF(AND(O12="0",O13="0",O14="0",O15="0",O16="0"),"0",IF(AND(O12="M",O13="M",O14="M",O15="M",O16="M"),"M",IF(AND(O12="L",O13="L",O14="L",O15="L",O16="L"),"L",IF(AND(ISTEXT(O12),ISTEXT(O13),ISTEXT(O14),ISTEXT(O15),ISTEXT(O16)),"L",SUM(O12:O16)))))</f>
        <v>61.786791659999999</v>
      </c>
      <c r="P11" s="38">
        <f t="shared" si="8"/>
        <v>43.212000000000003</v>
      </c>
      <c r="Q11" s="38">
        <f t="shared" si="8"/>
        <v>43.212000000000003</v>
      </c>
      <c r="R11" s="38">
        <f t="shared" ref="R11:S11" si="9">IF(AND(R12="0",R13="0",R14="0",R15="0",R16="0"),"0",IF(AND(R12="M",R13="M",R14="M",R15="M",R16="M"),"M",IF(AND(R12="L",R13="L",R14="L",R15="L",R16="L"),"L",IF(AND(ISTEXT(R12),ISTEXT(R13),ISTEXT(R14),ISTEXT(R15),ISTEXT(R16)),"L",SUM(R12:R16)))))</f>
        <v>43.212000000000003</v>
      </c>
      <c r="S11" s="38">
        <f t="shared" si="9"/>
        <v>43.212000000000003</v>
      </c>
      <c r="T11" s="38">
        <f t="shared" ref="T11" si="10">IF(AND(T12="0",T13="0",T14="0",T15="0",T16="0"),"0",IF(AND(T12="M",T13="M",T14="M",T15="M",T16="M"),"M",IF(AND(T12="L",T13="L",T14="L",T15="L",T16="L"),"L",IF(AND(ISTEXT(T12),ISTEXT(T13),ISTEXT(T14),ISTEXT(T15),ISTEXT(T16)),"L",SUM(T12:T16)))))</f>
        <v>75.594776027397259</v>
      </c>
    </row>
    <row r="12" spans="1:20" x14ac:dyDescent="0.2">
      <c r="A12" s="66" t="e">
        <f>CountryCode &amp; ".FC.D41_P.S13.MNAC." &amp; RefVintage</f>
        <v>#REF!</v>
      </c>
      <c r="B12" s="12" t="s">
        <v>16</v>
      </c>
      <c r="C12" s="54" t="s">
        <v>51</v>
      </c>
      <c r="D12" s="28">
        <v>0</v>
      </c>
      <c r="E12" s="28">
        <v>11.588975453287672</v>
      </c>
      <c r="F12" s="28">
        <v>98.875</v>
      </c>
      <c r="G12" s="28">
        <v>98.875</v>
      </c>
      <c r="H12" s="28">
        <v>98.875</v>
      </c>
      <c r="I12" s="28">
        <v>98.875</v>
      </c>
      <c r="J12" s="28">
        <v>113.98592602739726</v>
      </c>
      <c r="K12" s="28">
        <v>67.887</v>
      </c>
      <c r="L12" s="28">
        <v>67.887</v>
      </c>
      <c r="M12" s="28">
        <v>67.887</v>
      </c>
      <c r="N12" s="28">
        <v>67.887</v>
      </c>
      <c r="O12" s="28">
        <v>61.786791659999999</v>
      </c>
      <c r="P12" s="28">
        <v>43.212000000000003</v>
      </c>
      <c r="Q12" s="28">
        <v>43.212000000000003</v>
      </c>
      <c r="R12" s="28">
        <v>43.212000000000003</v>
      </c>
      <c r="S12" s="28">
        <v>43.212000000000003</v>
      </c>
      <c r="T12" s="28">
        <v>75.594776027397259</v>
      </c>
    </row>
    <row r="13" spans="1:20" x14ac:dyDescent="0.2">
      <c r="A13" s="66" t="e">
        <f>CountryCode &amp; ".FC.D99CI.S13.MNAC." &amp; RefVintage</f>
        <v>#REF!</v>
      </c>
      <c r="B13" s="21" t="s">
        <v>17</v>
      </c>
      <c r="C13" s="53" t="s">
        <v>1</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25.213785550000001</v>
      </c>
      <c r="F16" s="28">
        <v>0</v>
      </c>
      <c r="G16" s="28">
        <v>0</v>
      </c>
      <c r="H16" s="28">
        <v>0</v>
      </c>
      <c r="I16" s="28">
        <v>0</v>
      </c>
      <c r="J16" s="28">
        <v>3.53505</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-20.35751230328767</v>
      </c>
      <c r="F18" s="39">
        <f t="shared" si="11"/>
        <v>-67.909263750000008</v>
      </c>
      <c r="G18" s="39">
        <f t="shared" si="11"/>
        <v>48.815341869999997</v>
      </c>
      <c r="H18" s="39">
        <f t="shared" si="11"/>
        <v>53.101882079999996</v>
      </c>
      <c r="I18" s="39">
        <f t="shared" si="11"/>
        <v>29.391592540000005</v>
      </c>
      <c r="J18" s="39">
        <f t="shared" si="11"/>
        <v>-26.69930873739726</v>
      </c>
      <c r="K18" s="39">
        <f t="shared" si="11"/>
        <v>13.048391630000012</v>
      </c>
      <c r="L18" s="40">
        <f t="shared" si="11"/>
        <v>17.832530660000003</v>
      </c>
      <c r="M18" s="40">
        <f t="shared" ref="M18:N18" si="12">IF(AND(M6="0",M11="0"),"0",IF(AND(M6="M",M11="M"),"M",IF(AND(M6="L",M11="L"),"L",IF(AND(ISTEXT(M6),ISTEXT(M11)),"L",SUM(M6,-M11)))))</f>
        <v>21.829377949999994</v>
      </c>
      <c r="N18" s="40">
        <f t="shared" si="12"/>
        <v>37.009790930000008</v>
      </c>
      <c r="O18" s="40">
        <f t="shared" ref="O18:Q18" si="13">IF(AND(O6="0",O11="0"),"0",IF(AND(O6="M",O11="M"),"M",IF(AND(O6="L",O11="L"),"L",IF(AND(ISTEXT(O6),ISTEXT(O11)),"L",SUM(O6,-O11)))))</f>
        <v>27.678274380000012</v>
      </c>
      <c r="P18" s="40">
        <f t="shared" si="13"/>
        <v>67.651349870000018</v>
      </c>
      <c r="Q18" s="40">
        <f t="shared" si="13"/>
        <v>-41.888799110000001</v>
      </c>
      <c r="R18" s="40">
        <f t="shared" ref="R18:S18" si="14">IF(AND(R6="0",R11="0"),"0",IF(AND(R6="M",R11="M"),"M",IF(AND(R6="L",R11="L"),"L",IF(AND(ISTEXT(R6),ISTEXT(R11)),"L",SUM(R6,-R11)))))</f>
        <v>102.4266698</v>
      </c>
      <c r="S18" s="40">
        <f t="shared" si="14"/>
        <v>74.641004859999995</v>
      </c>
      <c r="T18" s="40">
        <f t="shared" ref="T18" si="15">IF(AND(T6="0",T11="0"),"0",IF(AND(T6="M",T11="M"),"M",IF(AND(T6="L",T11="L"),"L",IF(AND(ISTEXT(T6),ISTEXT(T11)),"L",SUM(T6,-T11)))))</f>
        <v>70.561195948735318</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2512.5883435000005</v>
      </c>
      <c r="F23" s="35">
        <f t="shared" si="17"/>
        <v>2002.2959554417225</v>
      </c>
      <c r="G23" s="35">
        <f t="shared" si="17"/>
        <v>1736.9281974597834</v>
      </c>
      <c r="H23" s="35">
        <f t="shared" si="17"/>
        <v>1463.0894940230369</v>
      </c>
      <c r="I23" s="35">
        <f t="shared" si="17"/>
        <v>1732.3947121165554</v>
      </c>
      <c r="J23" s="35">
        <f t="shared" si="17"/>
        <v>1942.7191042343554</v>
      </c>
      <c r="K23" s="35">
        <f t="shared" si="17"/>
        <v>1923.3356566865007</v>
      </c>
      <c r="L23" s="38">
        <f t="shared" si="17"/>
        <v>1996.2623903336566</v>
      </c>
      <c r="M23" s="38">
        <f t="shared" ref="M23:N23" si="18">IF(AND(M24="0",M25="0",M26="0",M27="0"),"0",IF(AND(M24="M",M25="M",M26="M",M27="M"),"M",IF(AND(M24="L",M25="L",M26="L",M27="L"),"L",IF(AND(ISTEXT(M24),ISTEXT(M25),ISTEXT(M26),ISTEXT(M27)),"L",SUM(M24:M27)))))</f>
        <v>2155.2706549197756</v>
      </c>
      <c r="N23" s="38">
        <f t="shared" si="18"/>
        <v>2222.3477713124666</v>
      </c>
      <c r="O23" s="38">
        <f t="shared" ref="O23:Q23" si="19">IF(AND(O24="0",O25="0",O26="0",O27="0"),"0",IF(AND(O24="M",O25="M",O26="M",O27="M"),"M",IF(AND(O24="L",O25="L",O26="L",O27="L"),"L",IF(AND(ISTEXT(O24),ISTEXT(O25),ISTEXT(O26),ISTEXT(O27)),"L",SUM(O24:O27)))))</f>
        <v>1958.639138211659</v>
      </c>
      <c r="P23" s="38">
        <f t="shared" si="19"/>
        <v>2168.4506401125932</v>
      </c>
      <c r="Q23" s="38">
        <f t="shared" si="19"/>
        <v>2109.0111284170744</v>
      </c>
      <c r="R23" s="38">
        <f t="shared" ref="R23:S23" si="20">IF(AND(R24="0",R25="0",R26="0",R27="0"),"0",IF(AND(R24="M",R25="M",R26="M",R27="M"),"M",IF(AND(R24="L",R25="L",R26="L",R27="L"),"L",IF(AND(ISTEXT(R24),ISTEXT(R25),ISTEXT(R26),ISTEXT(R27)),"L",SUM(R24:R27)))))</f>
        <v>2396.9829018097885</v>
      </c>
      <c r="S23" s="38">
        <f t="shared" si="20"/>
        <v>2374.4678287087891</v>
      </c>
      <c r="T23" s="38">
        <f t="shared" ref="T23" si="21">IF(AND(T24="0",T25="0",T26="0",T27="0"),"0",IF(AND(T24="M",T25="M",T26="M",T27="M"),"M",IF(AND(T24="L",T25="L",T26="L",T27="L"),"L",IF(AND(ISTEXT(T24),ISTEXT(T25),ISTEXT(T26),ISTEXT(T27)),"L",SUM(T24:T27)))))</f>
        <v>2501.7730074385172</v>
      </c>
    </row>
    <row r="24" spans="1:20" x14ac:dyDescent="0.2">
      <c r="A24" s="67" t="e">
        <f>CountryCode &amp; ".FC.F4_A.S13.MNAC." &amp; RefVintage</f>
        <v>#REF!</v>
      </c>
      <c r="B24" s="12" t="s">
        <v>12</v>
      </c>
      <c r="C24" s="53" t="s">
        <v>7</v>
      </c>
      <c r="D24" s="28">
        <v>0</v>
      </c>
      <c r="E24" s="28">
        <v>0</v>
      </c>
      <c r="F24" s="28">
        <v>129.59858575999999</v>
      </c>
      <c r="G24" s="28">
        <v>71.576625469999996</v>
      </c>
      <c r="H24" s="28">
        <v>39.227584099999994</v>
      </c>
      <c r="I24" s="28">
        <v>26.449288020000001</v>
      </c>
      <c r="J24" s="28">
        <v>26.166716390000001</v>
      </c>
      <c r="K24" s="28">
        <v>25.205413480000001</v>
      </c>
      <c r="L24" s="28">
        <v>22.932011710000001</v>
      </c>
      <c r="M24" s="28">
        <v>21.764745389999977</v>
      </c>
      <c r="N24" s="28">
        <v>21.436583260000003</v>
      </c>
      <c r="O24" s="28">
        <v>21.168294519999996</v>
      </c>
      <c r="P24" s="28">
        <v>21.413183560000011</v>
      </c>
      <c r="Q24" s="28">
        <v>19.478929190000002</v>
      </c>
      <c r="R24" s="28">
        <v>19.311891180000003</v>
      </c>
      <c r="S24" s="28">
        <v>38.925580930000002</v>
      </c>
      <c r="T24" s="28">
        <v>40.54477851</v>
      </c>
    </row>
    <row r="25" spans="1:20" x14ac:dyDescent="0.2">
      <c r="A25" s="67" t="e">
        <f>CountryCode &amp; ".FC.F3_A.S13.MNAC." &amp; RefVintage</f>
        <v>#REF!</v>
      </c>
      <c r="B25" s="15" t="s">
        <v>13</v>
      </c>
      <c r="C25" s="53" t="s">
        <v>66</v>
      </c>
      <c r="D25" s="28">
        <v>0</v>
      </c>
      <c r="E25" s="28">
        <v>100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2412.5883435000005</v>
      </c>
      <c r="F26" s="28">
        <v>1872.6973696817224</v>
      </c>
      <c r="G26" s="28">
        <v>1665.3515719897835</v>
      </c>
      <c r="H26" s="28">
        <v>1423.8619099230368</v>
      </c>
      <c r="I26" s="28">
        <v>1705.9454240965554</v>
      </c>
      <c r="J26" s="28">
        <v>1916.5523878443555</v>
      </c>
      <c r="K26" s="28">
        <v>1898.1302432065006</v>
      </c>
      <c r="L26" s="28">
        <v>1973.3303786236565</v>
      </c>
      <c r="M26" s="28">
        <v>2133.5059095297756</v>
      </c>
      <c r="N26" s="28">
        <v>2200.9111880524665</v>
      </c>
      <c r="O26" s="28">
        <v>1937.470843691659</v>
      </c>
      <c r="P26" s="28">
        <v>2147.0374565525931</v>
      </c>
      <c r="Q26" s="28">
        <v>2089.5321992270742</v>
      </c>
      <c r="R26" s="28">
        <v>2377.6710106297883</v>
      </c>
      <c r="S26" s="28">
        <v>2335.5422477787893</v>
      </c>
      <c r="T26" s="28">
        <v>2461.2282289285172</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2510.9319378499995</v>
      </c>
      <c r="F28" s="35">
        <f t="shared" si="22"/>
        <v>2721.4573363599998</v>
      </c>
      <c r="G28" s="35">
        <f t="shared" si="22"/>
        <v>2615.5571175299997</v>
      </c>
      <c r="H28" s="35">
        <f t="shared" si="22"/>
        <v>2530.8376524099995</v>
      </c>
      <c r="I28" s="35">
        <f t="shared" si="22"/>
        <v>2562.3992221199996</v>
      </c>
      <c r="J28" s="35">
        <f t="shared" si="22"/>
        <v>2579.3348117899995</v>
      </c>
      <c r="K28" s="35">
        <f t="shared" si="22"/>
        <v>2565.4289917999995</v>
      </c>
      <c r="L28" s="38">
        <f t="shared" si="22"/>
        <v>2544.6110593699996</v>
      </c>
      <c r="M28" s="38">
        <f t="shared" ref="M28:N28" si="23">IF(AND(M29="0",M30="0",M32="0"),"0",IF(AND(M29="M",M30="M",M32="M"),"M",IF(AND(M29="L",M30="L",M32="L"),"L",IF(AND(ISTEXT(M29),ISTEXT(M30),ISTEXT(M32)),"L",SUM(M29,M30,M32)))))</f>
        <v>2521.27536994</v>
      </c>
      <c r="N28" s="38">
        <f t="shared" si="23"/>
        <v>2483.40055751</v>
      </c>
      <c r="O28" s="38">
        <f t="shared" ref="O28:P28" si="24">IF(AND(O29="0",O30="0",O32="0"),"0",IF(AND(O29="M",O30="M",O32="M"),"M",IF(AND(O29="L",O30="L",O32="L"),"L",IF(AND(ISTEXT(O29),ISTEXT(O30),ISTEXT(O32)),"L",SUM(O29,O30,O32)))))</f>
        <v>2460.8422027299994</v>
      </c>
      <c r="P28" s="38">
        <f t="shared" si="24"/>
        <v>2398.5236126199998</v>
      </c>
      <c r="Q28" s="38">
        <f t="shared" ref="Q28:R28" si="25">IF(AND(Q29="0",Q30="0",Q32="0"),"0",IF(AND(Q29="M",Q30="M",Q32="M"),"M",IF(AND(Q29="L",Q30="L",Q32="L"),"L",IF(AND(ISTEXT(Q29),ISTEXT(Q30),ISTEXT(Q32)),"L",SUM(Q29,Q30,Q32)))))</f>
        <v>2437.7661573599999</v>
      </c>
      <c r="R28" s="38">
        <f t="shared" si="25"/>
        <v>2304.0617855399996</v>
      </c>
      <c r="S28" s="38">
        <f t="shared" ref="S28:T28" si="26">IF(AND(S29="0",S30="0",S32="0"),"0",IF(AND(S29="M",S30="M",S32="M"),"M",IF(AND(S29="L",S30="L",S32="L"),"L",IF(AND(ISTEXT(S29),ISTEXT(S30),ISTEXT(S32)),"L",SUM(S29,S30,S32)))))</f>
        <v>2248.35315902</v>
      </c>
      <c r="T28" s="38">
        <f t="shared" si="26"/>
        <v>2165.5713846238668</v>
      </c>
    </row>
    <row r="29" spans="1:20" x14ac:dyDescent="0.2">
      <c r="A29" s="66" t="e">
        <f>CountryCode &amp; ".FC.F4_L.S13.MNAC." &amp; RefVintage</f>
        <v>#REF!</v>
      </c>
      <c r="B29" s="21" t="s">
        <v>16</v>
      </c>
      <c r="C29" s="53" t="s">
        <v>7</v>
      </c>
      <c r="D29" s="28">
        <v>0</v>
      </c>
      <c r="E29" s="30">
        <v>500</v>
      </c>
      <c r="F29" s="28">
        <v>500</v>
      </c>
      <c r="G29" s="28">
        <v>500</v>
      </c>
      <c r="H29" s="28">
        <v>500</v>
      </c>
      <c r="I29" s="28">
        <v>500</v>
      </c>
      <c r="J29" s="28">
        <v>500</v>
      </c>
      <c r="K29" s="28">
        <v>500</v>
      </c>
      <c r="L29" s="28">
        <v>500</v>
      </c>
      <c r="M29" s="28">
        <v>500</v>
      </c>
      <c r="N29" s="28">
        <v>500</v>
      </c>
      <c r="O29" s="28">
        <v>500</v>
      </c>
      <c r="P29" s="28">
        <v>500</v>
      </c>
      <c r="Q29" s="28">
        <v>500</v>
      </c>
      <c r="R29" s="28">
        <v>500</v>
      </c>
      <c r="S29" s="28">
        <v>500</v>
      </c>
      <c r="T29" s="28">
        <v>500</v>
      </c>
    </row>
    <row r="30" spans="1:20" x14ac:dyDescent="0.2">
      <c r="A30" s="66" t="e">
        <f>CountryCode &amp; ".FC.F3_L.S13.MNAC." &amp; RefVintage</f>
        <v>#REF!</v>
      </c>
      <c r="B30" s="16" t="s">
        <v>17</v>
      </c>
      <c r="C30" s="53" t="s">
        <v>68</v>
      </c>
      <c r="D30" s="28">
        <v>0</v>
      </c>
      <c r="E30" s="30">
        <v>2010.9319378499997</v>
      </c>
      <c r="F30" s="28">
        <v>2221.4573363599998</v>
      </c>
      <c r="G30" s="28">
        <v>2115.5571175299997</v>
      </c>
      <c r="H30" s="28">
        <v>2030.8376524099997</v>
      </c>
      <c r="I30" s="28">
        <v>2062.3992221199996</v>
      </c>
      <c r="J30" s="28">
        <v>2079.3348117899995</v>
      </c>
      <c r="K30" s="28">
        <v>2065.4289917999995</v>
      </c>
      <c r="L30" s="28">
        <v>2044.6110593699998</v>
      </c>
      <c r="M30" s="28">
        <v>2021.2753699399998</v>
      </c>
      <c r="N30" s="28">
        <v>1983.4005575099998</v>
      </c>
      <c r="O30" s="28">
        <v>1960.8422027299996</v>
      </c>
      <c r="P30" s="28">
        <v>1898.5236126199998</v>
      </c>
      <c r="Q30" s="28">
        <v>1937.7661573599996</v>
      </c>
      <c r="R30" s="28">
        <v>1804.0617855399996</v>
      </c>
      <c r="S30" s="28">
        <v>1748.3531590199998</v>
      </c>
      <c r="T30" s="28">
        <v>1665.5713846238671</v>
      </c>
    </row>
    <row r="31" spans="1:20" x14ac:dyDescent="0.2">
      <c r="A31" s="66" t="e">
        <f>CountryCode &amp; ".FC.F3_I_L.S13.MNAC." &amp; RefVintage</f>
        <v>#REF!</v>
      </c>
      <c r="B31" s="16"/>
      <c r="C31" s="54" t="s">
        <v>54</v>
      </c>
      <c r="D31" s="31">
        <v>0</v>
      </c>
      <c r="E31" s="31">
        <v>10.931937849999734</v>
      </c>
      <c r="F31" s="31">
        <v>221.45733635999974</v>
      </c>
      <c r="G31" s="31">
        <v>115.55711752999974</v>
      </c>
      <c r="H31" s="31">
        <v>30.837652409999734</v>
      </c>
      <c r="I31" s="31">
        <v>62.399222119999735</v>
      </c>
      <c r="J31" s="31">
        <v>79.334811789999733</v>
      </c>
      <c r="K31" s="31">
        <v>65.428991799999721</v>
      </c>
      <c r="L31" s="31">
        <v>44.611059369999722</v>
      </c>
      <c r="M31" s="31">
        <v>21.275369939999706</v>
      </c>
      <c r="N31" s="31">
        <v>-16.599442490000278</v>
      </c>
      <c r="O31" s="31">
        <v>-39.157797270000295</v>
      </c>
      <c r="P31" s="31">
        <v>-101.47638738000029</v>
      </c>
      <c r="Q31" s="31">
        <v>-62.233842640000297</v>
      </c>
      <c r="R31" s="31">
        <v>-195.9382144600003</v>
      </c>
      <c r="S31" s="31">
        <v>-251.64684098000029</v>
      </c>
      <c r="T31" s="31">
        <v>-334.42861537613288</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1776.9211973231102</v>
      </c>
      <c r="F33" s="35">
        <f t="shared" si="27"/>
        <v>1513.2224528364084</v>
      </c>
      <c r="G33" s="35">
        <f t="shared" si="27"/>
        <v>1333.3008870860974</v>
      </c>
      <c r="H33" s="35">
        <f t="shared" si="27"/>
        <v>1377.7805810769</v>
      </c>
      <c r="I33" s="35">
        <f t="shared" si="27"/>
        <v>2210.0758073699999</v>
      </c>
      <c r="J33" s="35">
        <f t="shared" si="27"/>
        <v>2262.1142759145109</v>
      </c>
      <c r="K33" s="35">
        <f t="shared" si="27"/>
        <v>2190.4227005835</v>
      </c>
      <c r="L33" s="38">
        <f t="shared" si="27"/>
        <v>1838.5209792626999</v>
      </c>
      <c r="M33" s="38">
        <f t="shared" ref="M33:N33" si="28">IF(AND(M34="0",M35="0",M36="0",M37="0"),"0",IF(AND(M34="M",M35="M",M36="M",M37="M"),"M",IF(AND(M34="L",M35="L",M36="L",M37="L"),"L",IF(AND(ISTEXT(M34),ISTEXT(M35),ISTEXT(M36),ISTEXT(M37)),"L",SUM(M34:M37)))))</f>
        <v>2142.3774653800001</v>
      </c>
      <c r="N33" s="38">
        <f t="shared" si="28"/>
        <v>2028.7662208316999</v>
      </c>
      <c r="O33" s="38">
        <f t="shared" ref="O33:P33" si="29">IF(AND(O34="0",O35="0",O36="0",O37="0"),"0",IF(AND(O34="M",O35="M",O36="M",O37="M"),"M",IF(AND(O34="L",O35="L",O36="L",O37="L"),"L",IF(AND(ISTEXT(O34),ISTEXT(O35),ISTEXT(O36),ISTEXT(O37)),"L",SUM(O34:O37)))))</f>
        <v>1964.4276188304</v>
      </c>
      <c r="P33" s="38">
        <f t="shared" si="29"/>
        <v>1815.8865169065</v>
      </c>
      <c r="Q33" s="38">
        <f t="shared" ref="Q33:R33" si="30">IF(AND(Q34="0",Q35="0",Q36="0",Q37="0"),"0",IF(AND(Q34="M",Q35="M",Q36="M",Q37="M"),"M",IF(AND(Q34="L",Q35="L",Q36="L",Q37="L"),"L",IF(AND(ISTEXT(Q34),ISTEXT(Q35),ISTEXT(Q36),ISTEXT(Q37)),"L",SUM(Q34:Q37)))))</f>
        <v>1663.2544805033999</v>
      </c>
      <c r="R33" s="38">
        <f t="shared" si="30"/>
        <v>1443.1127913</v>
      </c>
      <c r="S33" s="38">
        <f t="shared" ref="S33:T33" si="31">IF(AND(S34="0",S35="0",S36="0",S37="0"),"0",IF(AND(S34="M",S35="M",S36="M",S37="M"),"M",IF(AND(S34="L",S35="L",S36="L",S37="L"),"L",IF(AND(ISTEXT(S34),ISTEXT(S35),ISTEXT(S36),ISTEXT(S37)),"L",SUM(S34:S37)))))</f>
        <v>891.92741069040005</v>
      </c>
      <c r="T33" s="38">
        <f t="shared" si="31"/>
        <v>642.08112885000003</v>
      </c>
    </row>
    <row r="34" spans="1:20" x14ac:dyDescent="0.2">
      <c r="A34" s="66" t="e">
        <f>CountryCode &amp; ".FC.F_G_CL.S13.MNAC." &amp; RefVintage</f>
        <v>#REF!</v>
      </c>
      <c r="B34" s="21" t="s">
        <v>19</v>
      </c>
      <c r="C34" s="54" t="s">
        <v>56</v>
      </c>
      <c r="D34" s="28">
        <v>0</v>
      </c>
      <c r="E34" s="28">
        <v>1776.9211973231102</v>
      </c>
      <c r="F34" s="28">
        <v>1513.2224528364084</v>
      </c>
      <c r="G34" s="28">
        <v>1333.3008870860974</v>
      </c>
      <c r="H34" s="28">
        <v>1377.7805810769</v>
      </c>
      <c r="I34" s="28">
        <v>2210.0758073699999</v>
      </c>
      <c r="J34" s="28">
        <v>2262.1142759145109</v>
      </c>
      <c r="K34" s="28">
        <v>2190.4227005835</v>
      </c>
      <c r="L34" s="28">
        <v>1838.5209792626999</v>
      </c>
      <c r="M34" s="28">
        <v>2142.3774653800001</v>
      </c>
      <c r="N34" s="28">
        <v>2028.7662208316999</v>
      </c>
      <c r="O34" s="28">
        <v>1964.4276188304</v>
      </c>
      <c r="P34" s="28">
        <v>1815.8865169065</v>
      </c>
      <c r="Q34" s="28">
        <v>1663.2544805033999</v>
      </c>
      <c r="R34" s="28">
        <v>1443.1127913</v>
      </c>
      <c r="S34" s="28">
        <v>891.92741069040005</v>
      </c>
      <c r="T34" s="28">
        <v>642.08112885000003</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