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F5506F65-D29D-40FB-BDB9-6F1AA0305241}"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<sst xmlns="http://schemas.openxmlformats.org/spreadsheetml/2006/main" count="82" uniqueCount="72">
  <si>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</si>
  <si>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</si>
  <si>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</si>
  <si>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</si>
  <si>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</si>
  <si>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</si>
  <si>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</si>
  <si>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</si>
  <si>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</si>
  <si>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</si>
  <si>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</si>
  <si>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</si>
  <si>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</si>
  <si>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</si>
  <si>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</si>
  <si>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</si>
  <si>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</si>
  <si>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</si>
  <si>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</si>
  <si>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</si>
  <si>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</si>
  <si>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</si>
  <si>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</si>
  <si>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</si>
  <si>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</si>
  <si>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</si>
  <si>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</si>
  <si>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</si>
  <si>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</si>
  <si>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</si>
  <si>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</si>
  <si>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</si>
  <si>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</si>
  <si>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</si>
  <si>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</si>
  <si>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</si>
  <si>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</si>
  <si>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</si>
  <si>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</si>
  <si>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</si>
  <si>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</si>
  <si>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</si>
  <si>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</si>
  <si>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</si>
  <si>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</si>
  <si>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</si>
  <si>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</si>
  <si>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</si>
  <si>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</si>
  <si>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</si>
  <si>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</si>
  <si>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</si>
  <si>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</si>
  <si>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</si>
  <si>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</si>
  <si>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</si>
  <si>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</si>
  <si>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</si>
  <si>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</si>
  <si>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</si>
  <si>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Italy</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</si>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</sst>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3000000}"/>
    <cellStyle name="Normal 17" xfId="2" xr:uid="{00000000-0005-0000-0000-000004000000}"/>
    <cellStyle name="Normal 2" xfId="1" xr:uid="{00000000-0005-0000-0000-000005000000}"/>
    <cellStyle name="Normal 2 2" xfId="3" xr:uid="{00000000-0005-0000-0000-000006000000}"/>
    <cellStyle name="Normal 2 3" xfId="5" xr:uid="{00000000-0005-0000-0000-000007000000}"/>
    <cellStyle name="Normal 3" xfId="9" xr:uid="{00000000-0005-0000-0000-000008000000}"/>
    <cellStyle name="Normal 4" xfId="8"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0</v>
      </c>
      <c r="G6" s="35">
        <f t="shared" si="1"/>
        <v>227</v>
      </c>
      <c r="H6" s="35">
        <f t="shared" si="1"/>
        <v>307.44388600000002</v>
      </c>
      <c r="I6" s="35">
        <f t="shared" si="1"/>
        <v>653</v>
      </c>
      <c r="J6" s="35">
        <f t="shared" si="1"/>
        <v>716.12988160999998</v>
      </c>
      <c r="K6" s="35">
        <f t="shared" si="1"/>
        <v>917.62</v>
      </c>
      <c r="L6" s="38">
        <f t="shared" si="1"/>
        <v>2702.97129</v>
      </c>
      <c r="M6" s="38">
        <f t="shared" ref="M6:N6" si="2">IF(AND(M7="0",M8="0",M9="0",M10="0"),"0",IF(AND(M7="M",M8="M",M9="M",M10="M"),"M",IF(AND(M7="L",M8="L",M9="L",M10="L"),"L",IF(AND(ISTEXT(M7),ISTEXT(M8),ISTEXT(M9),ISTEXT(M10)),"L",SUM(M7:M10)))))</f>
        <v>107</v>
      </c>
      <c r="N6" s="38">
        <f t="shared" si="2"/>
        <v>1709</v>
      </c>
      <c r="O6" s="38">
        <f t="shared" ref="O6:Q6" si="3">IF(AND(O7="0",O8="0",O9="0",O10="0"),"0",IF(AND(O7="M",O8="M",O9="M",O10="M"),"M",IF(AND(O7="L",O8="L",O9="L",O10="L"),"L",IF(AND(ISTEXT(O7),ISTEXT(O8),ISTEXT(O9),ISTEXT(O10)),"L",SUM(O7:O10)))))</f>
        <v>445</v>
      </c>
      <c r="P6" s="38">
        <f t="shared" si="3"/>
        <v>492</v>
      </c>
      <c r="Q6" s="38">
        <f t="shared" si="3"/>
        <v>411</v>
      </c>
      <c r="R6" s="38">
        <f t="shared" ref="R6:S6" si="4">IF(AND(R7="0",R8="0",R9="0",R10="0"),"0",IF(AND(R7="M",R8="M",R9="M",R10="M"),"M",IF(AND(R7="L",R8="L",R9="L",R10="L"),"L",IF(AND(ISTEXT(R7),ISTEXT(R8),ISTEXT(R9),ISTEXT(R10)),"L",SUM(R7:R10)))))</f>
        <v>454</v>
      </c>
      <c r="S6" s="38">
        <f t="shared" si="4"/>
        <v>158</v>
      </c>
      <c r="T6" s="38">
        <f t="shared" ref="T6" si="5">IF(AND(T7="0",T8="0",T9="0",T10="0"),"0",IF(AND(T7="M",T8="M",T9="M",T10="M"),"M",IF(AND(T7="L",T8="L",T9="L",T10="L"),"L",IF(AND(ISTEXT(T7),ISTEXT(T8),ISTEXT(T9),ISTEXT(T10)),"L",SUM(T7:T10)))))</f>
        <v>173</v>
      </c>
    </row>
    <row r="7" spans="1:20" x14ac:dyDescent="0.2">
      <c r="A7" s="66" t="e">
        <f>CountryCode &amp; ".FC.OGF.S13.MNAC." &amp; RefVintage</f>
        <v>#REF!</v>
      </c>
      <c r="B7" s="12" t="s">
        <v>12</v>
      </c>
      <c r="C7" s="53" t="s">
        <v>2</v>
      </c>
      <c r="D7" s="28">
        <v>0</v>
      </c>
      <c r="E7" s="28">
        <v>0</v>
      </c>
      <c r="F7" s="28">
        <v>0</v>
      </c>
      <c r="G7" s="28">
        <v>0</v>
      </c>
      <c r="H7" s="28">
        <v>0</v>
      </c>
      <c r="I7" s="28">
        <v>636</v>
      </c>
      <c r="J7" s="28">
        <v>716.12988160999998</v>
      </c>
      <c r="K7" s="28">
        <v>462</v>
      </c>
      <c r="L7" s="28">
        <v>69</v>
      </c>
      <c r="M7" s="28">
        <v>56</v>
      </c>
      <c r="N7" s="28">
        <v>184</v>
      </c>
      <c r="O7" s="28">
        <v>135</v>
      </c>
      <c r="P7" s="28">
        <v>182</v>
      </c>
      <c r="Q7" s="28">
        <v>101</v>
      </c>
      <c r="R7" s="28">
        <v>104</v>
      </c>
      <c r="S7" s="28">
        <v>158</v>
      </c>
      <c r="T7" s="28">
        <v>173</v>
      </c>
    </row>
    <row r="8" spans="1:20" x14ac:dyDescent="0.2">
      <c r="A8" s="66" t="e">
        <f>CountryCode &amp; ".FC.D41_R.S13.MNAC." &amp; RefVintage</f>
        <v>#REF!</v>
      </c>
      <c r="B8" s="12" t="s">
        <v>13</v>
      </c>
      <c r="C8" s="53" t="s">
        <v>5</v>
      </c>
      <c r="D8" s="28">
        <v>0</v>
      </c>
      <c r="E8" s="28">
        <v>0</v>
      </c>
      <c r="F8" s="28">
        <v>0</v>
      </c>
      <c r="G8" s="28">
        <v>0</v>
      </c>
      <c r="H8" s="28">
        <v>0</v>
      </c>
      <c r="I8" s="28">
        <v>0</v>
      </c>
      <c r="J8" s="28">
        <v>0</v>
      </c>
      <c r="K8" s="28">
        <v>0</v>
      </c>
      <c r="L8" s="28">
        <v>0</v>
      </c>
      <c r="M8" s="28">
        <v>0</v>
      </c>
      <c r="N8" s="28">
        <v>0</v>
      </c>
      <c r="O8" s="28">
        <v>0</v>
      </c>
      <c r="P8" s="28">
        <v>0</v>
      </c>
      <c r="Q8" s="28">
        <v>0</v>
      </c>
      <c r="R8" s="28">
        <v>0</v>
      </c>
      <c r="S8" s="28">
        <v>0</v>
      </c>
      <c r="T8" s="28">
        <v>0</v>
      </c>
    </row>
    <row r="9" spans="1:20" x14ac:dyDescent="0.2">
      <c r="A9" s="66" t="e">
        <f>CountryCode &amp; ".FC.D421.S13.MNAC." &amp; RefVintage</f>
        <v>#REF!</v>
      </c>
      <c r="B9" s="12" t="s">
        <v>14</v>
      </c>
      <c r="C9" s="53" t="s">
        <v>4</v>
      </c>
      <c r="D9" s="28">
        <v>0</v>
      </c>
      <c r="E9" s="28">
        <v>0</v>
      </c>
      <c r="F9" s="28">
        <v>0</v>
      </c>
      <c r="G9" s="28">
        <v>227</v>
      </c>
      <c r="H9" s="28">
        <v>307.44388600000002</v>
      </c>
      <c r="I9" s="28">
        <v>17</v>
      </c>
      <c r="J9" s="28">
        <v>0</v>
      </c>
      <c r="K9" s="28">
        <v>329.65</v>
      </c>
      <c r="L9" s="28">
        <v>243</v>
      </c>
      <c r="M9" s="28">
        <v>46</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125.97</v>
      </c>
      <c r="L10" s="28">
        <v>2390.97129</v>
      </c>
      <c r="M10" s="28">
        <v>5</v>
      </c>
      <c r="N10" s="28">
        <v>1525</v>
      </c>
      <c r="O10" s="28">
        <v>310</v>
      </c>
      <c r="P10" s="28">
        <v>310</v>
      </c>
      <c r="Q10" s="28">
        <v>310</v>
      </c>
      <c r="R10" s="28">
        <v>350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16.5</v>
      </c>
      <c r="G11" s="35">
        <f t="shared" si="6"/>
        <v>138.97999999999999</v>
      </c>
      <c r="H11" s="35">
        <f t="shared" si="6"/>
        <v>130.0625</v>
      </c>
      <c r="I11" s="35">
        <f t="shared" si="6"/>
        <v>103.31</v>
      </c>
      <c r="J11" s="35">
        <f t="shared" si="6"/>
        <v>150</v>
      </c>
      <c r="K11" s="35">
        <f t="shared" si="6"/>
        <v>93.691500000000005</v>
      </c>
      <c r="L11" s="38">
        <f t="shared" si="6"/>
        <v>3598.0032460000002</v>
      </c>
      <c r="M11" s="38">
        <f t="shared" ref="M11:N11" si="7">IF(AND(M12="0",M13="0",M14="0",M15="0",M16="0"),"0",IF(AND(M12="M",M13="M",M14="M",M15="M",M16="M"),"M",IF(AND(M12="L",M13="L",M14="L",M15="L",M16="L"),"L",IF(AND(ISTEXT(M12),ISTEXT(M13),ISTEXT(M14),ISTEXT(M15),ISTEXT(M16)),"L",SUM(M12:M16)))))</f>
        <v>109.83901399999999</v>
      </c>
      <c r="N11" s="38">
        <f t="shared" si="7"/>
        <v>7447.9892719999998</v>
      </c>
      <c r="O11" s="38">
        <f t="shared" ref="O11:Q11" si="8">IF(AND(O12="0",O13="0",O14="0",O15="0",O16="0"),"0",IF(AND(O12="M",O13="M",O14="M",O15="M",O16="M"),"M",IF(AND(O12="L",O13="L",O14="L",O15="L",O16="L"),"L",IF(AND(ISTEXT(O12),ISTEXT(O13),ISTEXT(O14),ISTEXT(O15),ISTEXT(O16)),"L",SUM(O12:O16)))))</f>
        <v>128.628274</v>
      </c>
      <c r="P11" s="38">
        <f t="shared" si="8"/>
        <v>564.23839700000008</v>
      </c>
      <c r="Q11" s="38">
        <f t="shared" si="8"/>
        <v>2430.8278450000003</v>
      </c>
      <c r="R11" s="38">
        <f t="shared" ref="R11:S11" si="9">IF(AND(R12="0",R13="0",R14="0",R15="0",R16="0"),"0",IF(AND(R12="M",R13="M",R14="M",R15="M",R16="M"),"M",IF(AND(R12="L",R13="L",R14="L",R15="L",R16="L"),"L",IF(AND(ISTEXT(R12),ISTEXT(R13),ISTEXT(R14),ISTEXT(R15),ISTEXT(R16)),"L",SUM(R12:R16)))))</f>
        <v>118.184214</v>
      </c>
      <c r="S11" s="38">
        <f t="shared" si="9"/>
        <v>2285.6123259999999</v>
      </c>
      <c r="T11" s="38">
        <f t="shared" ref="T11" si="10">IF(AND(T12="0",T13="0",T14="0",T15="0",T16="0"),"0",IF(AND(T12="M",T13="M",T14="M",T15="M",T16="M"),"M",IF(AND(T12="L",T13="L",T14="L",T15="L",T16="L"),"L",IF(AND(ISTEXT(T12),ISTEXT(T13),ISTEXT(T14),ISTEXT(T15),ISTEXT(T16)),"L",SUM(T12:T16)))))</f>
        <v>66.529294000000007</v>
      </c>
    </row>
    <row r="12" spans="1:20" x14ac:dyDescent="0.2">
      <c r="A12" s="66" t="e">
        <f>CountryCode &amp; ".FC.D41_P.S13.MNAC." &amp; RefVintage</f>
        <v>#REF!</v>
      </c>
      <c r="B12" s="12" t="s">
        <v>16</v>
      </c>
      <c r="C12" s="54" t="s">
        <v>51</v>
      </c>
      <c r="D12" s="28">
        <v>0</v>
      </c>
      <c r="E12" s="28">
        <v>0</v>
      </c>
      <c r="F12" s="28">
        <v>16.5</v>
      </c>
      <c r="G12" s="28">
        <v>138.97999999999999</v>
      </c>
      <c r="H12" s="28">
        <v>130.0625</v>
      </c>
      <c r="I12" s="28">
        <v>103.31</v>
      </c>
      <c r="J12" s="28">
        <v>150</v>
      </c>
      <c r="K12" s="28">
        <v>93.691500000000005</v>
      </c>
      <c r="L12" s="28">
        <v>24.760611000000001</v>
      </c>
      <c r="M12" s="28">
        <v>53.652945000000003</v>
      </c>
      <c r="N12" s="28">
        <v>92.413971000000004</v>
      </c>
      <c r="O12" s="28">
        <v>88.750007999999994</v>
      </c>
      <c r="P12" s="28">
        <v>63.804834</v>
      </c>
      <c r="Q12" s="28">
        <v>52.297202999999996</v>
      </c>
      <c r="R12" s="28">
        <v>38.397950999999999</v>
      </c>
      <c r="S12" s="28">
        <v>26.757652</v>
      </c>
      <c r="T12" s="28">
        <v>26.757652</v>
      </c>
    </row>
    <row r="13" spans="1:20" x14ac:dyDescent="0.2">
      <c r="A13" s="66" t="e">
        <f>CountryCode &amp; ".FC.D99CI.S13.MNAC." &amp; RefVintage</f>
        <v>#REF!</v>
      </c>
      <c r="B13" s="21" t="s">
        <v>17</v>
      </c>
      <c r="C13" s="53" t="s">
        <v>1</v>
      </c>
      <c r="D13" s="28">
        <v>0</v>
      </c>
      <c r="E13" s="28">
        <v>0</v>
      </c>
      <c r="F13" s="28">
        <v>0</v>
      </c>
      <c r="G13" s="28">
        <v>0</v>
      </c>
      <c r="H13" s="28">
        <v>0</v>
      </c>
      <c r="I13" s="28">
        <v>0</v>
      </c>
      <c r="J13" s="28">
        <v>0</v>
      </c>
      <c r="K13" s="28">
        <v>0</v>
      </c>
      <c r="L13" s="28">
        <v>3561.999996</v>
      </c>
      <c r="M13" s="28">
        <v>0</v>
      </c>
      <c r="N13" s="28">
        <v>7288.6999269999997</v>
      </c>
      <c r="O13" s="28">
        <v>0</v>
      </c>
      <c r="P13" s="28">
        <v>310</v>
      </c>
      <c r="Q13" s="28">
        <v>1290</v>
      </c>
      <c r="R13" s="28">
        <v>40</v>
      </c>
      <c r="S13" s="28">
        <v>1689.083032</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147</v>
      </c>
      <c r="Q14" s="28">
        <v>1044.509</v>
      </c>
      <c r="R14" s="28">
        <v>0</v>
      </c>
      <c r="S14" s="28">
        <v>530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11.242639</v>
      </c>
      <c r="M16" s="28">
        <v>56.186068999999989</v>
      </c>
      <c r="N16" s="28">
        <v>66.875373999999994</v>
      </c>
      <c r="O16" s="28">
        <v>39.878266000000004</v>
      </c>
      <c r="P16" s="28">
        <v>43.433562999999999</v>
      </c>
      <c r="Q16" s="28">
        <v>44.021642</v>
      </c>
      <c r="R16" s="28">
        <v>39.786262999999998</v>
      </c>
      <c r="S16" s="28">
        <v>39.771642000000007</v>
      </c>
      <c r="T16" s="28">
        <v>39.771642000000007</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-16.5</v>
      </c>
      <c r="G18" s="39">
        <f t="shared" si="11"/>
        <v>88.02000000000001</v>
      </c>
      <c r="H18" s="39">
        <f t="shared" si="11"/>
        <v>177.38138600000002</v>
      </c>
      <c r="I18" s="39">
        <f t="shared" si="11"/>
        <v>549.69000000000005</v>
      </c>
      <c r="J18" s="39">
        <f t="shared" si="11"/>
        <v>566.12988160999998</v>
      </c>
      <c r="K18" s="39">
        <f t="shared" si="11"/>
        <v>823.92849999999999</v>
      </c>
      <c r="L18" s="40">
        <f t="shared" si="11"/>
        <v>-895.03195600000026</v>
      </c>
      <c r="M18" s="40">
        <f t="shared" ref="M18:N18" si="12">IF(AND(M6="0",M11="0"),"0",IF(AND(M6="M",M11="M"),"M",IF(AND(M6="L",M11="L"),"L",IF(AND(ISTEXT(M6),ISTEXT(M11)),"L",SUM(M6,-M11)))))</f>
        <v>-2.8390139999999917</v>
      </c>
      <c r="N18" s="40">
        <f t="shared" si="12"/>
        <v>-5738.9892719999998</v>
      </c>
      <c r="O18" s="40">
        <f t="shared" ref="O18:Q18" si="13">IF(AND(O6="0",O11="0"),"0",IF(AND(O6="M",O11="M"),"M",IF(AND(O6="L",O11="L"),"L",IF(AND(ISTEXT(O6),ISTEXT(O11)),"L",SUM(O6,-O11)))))</f>
        <v>316.37172599999997</v>
      </c>
      <c r="P18" s="40">
        <f t="shared" si="13"/>
        <v>-72.238397000000077</v>
      </c>
      <c r="Q18" s="40">
        <f t="shared" si="13"/>
        <v>-2019.8278450000003</v>
      </c>
      <c r="R18" s="40">
        <f t="shared" ref="R18:S18" si="14">IF(AND(R6="0",R11="0"),"0",IF(AND(R6="M",R11="M"),"M",IF(AND(R6="L",R11="L"),"L",IF(AND(ISTEXT(R6),ISTEXT(R11)),"L",SUM(R6,-R11)))))</f>
        <v>335.815786</v>
      </c>
      <c r="S18" s="40">
        <f t="shared" si="14"/>
        <v>-2127.6123259999999</v>
      </c>
      <c r="T18" s="40">
        <f t="shared" ref="T18" si="15">IF(AND(T6="0",T11="0"),"0",IF(AND(T6="M",T11="M"),"M",IF(AND(T6="L",T11="L"),"L",IF(AND(ISTEXT(T6),ISTEXT(T11)),"L",SUM(T6,-T11)))))</f>
        <v>106.47070599999999</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4050</v>
      </c>
      <c r="G23" s="35">
        <f t="shared" si="17"/>
        <v>4050</v>
      </c>
      <c r="H23" s="35">
        <f t="shared" si="17"/>
        <v>2600</v>
      </c>
      <c r="I23" s="35">
        <f t="shared" si="17"/>
        <v>2600</v>
      </c>
      <c r="J23" s="35">
        <f t="shared" si="17"/>
        <v>4071</v>
      </c>
      <c r="K23" s="35">
        <f t="shared" si="17"/>
        <v>2187.9285</v>
      </c>
      <c r="L23" s="38">
        <f t="shared" si="17"/>
        <v>1297.8965439999997</v>
      </c>
      <c r="M23" s="38">
        <f t="shared" ref="M23:N23" si="18">IF(AND(M24="0",M25="0",M26="0",M27="0"),"0",IF(AND(M24="M",M25="M",M26="M",M27="M"),"M",IF(AND(M24="L",M25="L",M26="L",M27="L"),"L",IF(AND(ISTEXT(M24),ISTEXT(M25),ISTEXT(M26),ISTEXT(M27)),"L",SUM(M24:M27)))))</f>
        <v>1547</v>
      </c>
      <c r="N23" s="38">
        <f t="shared" si="18"/>
        <v>13455.06</v>
      </c>
      <c r="O23" s="38">
        <f t="shared" ref="O23:Q23" si="19">IF(AND(O24="0",O25="0",O26="0",O27="0"),"0",IF(AND(O24="M",O25="M",O26="M",O27="M"),"M",IF(AND(O24="L",O25="L",O26="L",O27="L"),"L",IF(AND(ISTEXT(O24),ISTEXT(O25),ISTEXT(O26),ISTEXT(O27)),"L",SUM(O24:O27)))))</f>
        <v>10285.9</v>
      </c>
      <c r="P23" s="38">
        <f t="shared" si="19"/>
        <v>9714.99</v>
      </c>
      <c r="Q23" s="38">
        <f t="shared" si="19"/>
        <v>10464.56</v>
      </c>
      <c r="R23" s="38">
        <f t="shared" ref="R23:S23" si="20">IF(AND(R24="0",R25="0",R26="0",R27="0"),"0",IF(AND(R24="M",R25="M",R26="M",R27="M"),"M",IF(AND(R24="L",R25="L",R26="L",R27="L"),"L",IF(AND(ISTEXT(R24),ISTEXT(R25),ISTEXT(R26),ISTEXT(R27)),"L",SUM(R24:R27)))))</f>
        <v>7022.45</v>
      </c>
      <c r="S23" s="38">
        <f t="shared" si="20"/>
        <v>6308.59</v>
      </c>
      <c r="T23" s="38">
        <f t="shared" ref="T23" si="21">IF(AND(T24="0",T25="0",T26="0",T27="0"),"0",IF(AND(T24="M",T25="M",T26="M",T27="M"),"M",IF(AND(T24="L",T25="L",T26="L",T27="L"),"L",IF(AND(ISTEXT(T24),ISTEXT(T25),ISTEXT(T26),ISTEXT(T27)),"L",SUM(T24:T27)))))</f>
        <v>5787</v>
      </c>
    </row>
    <row r="24" spans="1:20" x14ac:dyDescent="0.2">
      <c r="A24" s="67" t="e">
        <f>CountryCode &amp; ".FC.F4_A.S13.MNAC." &amp; RefVintage</f>
        <v>#REF!</v>
      </c>
      <c r="B24" s="12" t="s">
        <v>12</v>
      </c>
      <c r="C24" s="53" t="s">
        <v>7</v>
      </c>
      <c r="D24" s="28">
        <v>0</v>
      </c>
      <c r="E24" s="28">
        <v>0</v>
      </c>
      <c r="F24" s="28">
        <v>0</v>
      </c>
      <c r="G24" s="28">
        <v>0</v>
      </c>
      <c r="H24" s="28">
        <v>0</v>
      </c>
      <c r="I24" s="28">
        <v>0</v>
      </c>
      <c r="J24" s="28">
        <v>0</v>
      </c>
      <c r="K24" s="28">
        <v>0</v>
      </c>
      <c r="L24" s="28">
        <v>0</v>
      </c>
      <c r="M24" s="28">
        <v>1304</v>
      </c>
      <c r="N24" s="28">
        <v>8709</v>
      </c>
      <c r="O24" s="28">
        <v>8163</v>
      </c>
      <c r="P24" s="28">
        <v>7643</v>
      </c>
      <c r="Q24" s="28">
        <v>8878</v>
      </c>
      <c r="R24" s="28">
        <v>5602.2</v>
      </c>
      <c r="S24" s="28">
        <v>4095.4</v>
      </c>
      <c r="T24" s="28">
        <v>3626</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5</v>
      </c>
      <c r="R25" s="28">
        <v>0</v>
      </c>
      <c r="S25" s="28">
        <v>0</v>
      </c>
      <c r="T25" s="28">
        <v>0</v>
      </c>
    </row>
    <row r="26" spans="1:20" x14ac:dyDescent="0.2">
      <c r="A26" s="67" t="e">
        <f>CountryCode &amp; ".FC.F5_A.S13.MNAC." &amp; RefVintage</f>
        <v>#REF!</v>
      </c>
      <c r="B26" s="15" t="s">
        <v>14</v>
      </c>
      <c r="C26" s="53" t="s">
        <v>24</v>
      </c>
      <c r="D26" s="28">
        <v>0</v>
      </c>
      <c r="E26" s="28">
        <v>0</v>
      </c>
      <c r="F26" s="28">
        <v>4050</v>
      </c>
      <c r="G26" s="28">
        <v>4050</v>
      </c>
      <c r="H26" s="28">
        <v>2600</v>
      </c>
      <c r="I26" s="28">
        <v>2600</v>
      </c>
      <c r="J26" s="28">
        <v>4071</v>
      </c>
      <c r="K26" s="28">
        <v>1071</v>
      </c>
      <c r="L26" s="28">
        <v>243</v>
      </c>
      <c r="M26" s="28">
        <v>243</v>
      </c>
      <c r="N26" s="28">
        <v>4746.0599999999995</v>
      </c>
      <c r="O26" s="28">
        <v>2122.9</v>
      </c>
      <c r="P26" s="28">
        <v>2071.9899999999998</v>
      </c>
      <c r="Q26" s="28">
        <v>1581.56</v>
      </c>
      <c r="R26" s="28">
        <v>1420.25</v>
      </c>
      <c r="S26" s="28">
        <v>2213.19</v>
      </c>
      <c r="T26" s="28">
        <v>2161</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1116.9285</v>
      </c>
      <c r="L27" s="28">
        <v>1054.8965439999997</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4067</v>
      </c>
      <c r="G28" s="35">
        <f t="shared" si="22"/>
        <v>3979</v>
      </c>
      <c r="H28" s="35">
        <f t="shared" si="22"/>
        <v>2352</v>
      </c>
      <c r="I28" s="35">
        <f t="shared" si="22"/>
        <v>1802</v>
      </c>
      <c r="J28" s="35">
        <f t="shared" si="22"/>
        <v>2707</v>
      </c>
      <c r="K28" s="35">
        <f t="shared" si="22"/>
        <v>0</v>
      </c>
      <c r="L28" s="38">
        <f t="shared" si="22"/>
        <v>5</v>
      </c>
      <c r="M28" s="38">
        <f t="shared" ref="M28:N28" si="23">IF(AND(M29="0",M30="0",M32="0"),"0",IF(AND(M29="M",M30="M",M32="M"),"M",IF(AND(M29="L",M30="L",M32="L"),"L",IF(AND(ISTEXT(M29),ISTEXT(M30),ISTEXT(M32)),"L",SUM(M29,M30,M32)))))</f>
        <v>257</v>
      </c>
      <c r="N28" s="38">
        <f t="shared" si="23"/>
        <v>18904.059999999998</v>
      </c>
      <c r="O28" s="38">
        <f t="shared" ref="O28:P28" si="24">IF(AND(O29="0",O30="0",O32="0"),"0",IF(AND(O29="M",O30="M",O32="M"),"M",IF(AND(O29="L",O30="L",O32="L"),"L",IF(AND(ISTEXT(O29),ISTEXT(O30),ISTEXT(O32)),"L",SUM(O29,O30,O32)))))</f>
        <v>18041.545144999996</v>
      </c>
      <c r="P28" s="38">
        <f t="shared" si="24"/>
        <v>17747.281823999998</v>
      </c>
      <c r="Q28" s="38">
        <f t="shared" ref="Q28:R28" si="25">IF(AND(Q29="0",Q30="0",Q32="0"),"0",IF(AND(Q29="M",Q30="M",Q32="M"),"M",IF(AND(Q29="L",Q30="L",Q32="L"),"L",IF(AND(ISTEXT(Q29),ISTEXT(Q30),ISTEXT(Q32)),"L",SUM(Q29,Q30,Q32)))))</f>
        <v>19187.760823999997</v>
      </c>
      <c r="R28" s="38">
        <f t="shared" si="25"/>
        <v>15571.145037999997</v>
      </c>
      <c r="S28" s="38">
        <f t="shared" ref="S28:T28" si="26">IF(AND(S29="0",S30="0",S32="0"),"0",IF(AND(S29="M",S30="M",S32="M"),"M",IF(AND(S29="L",S30="L",S32="L"),"L",IF(AND(ISTEXT(S29),ISTEXT(S30),ISTEXT(S32)),"L",SUM(S29,S30,S32)))))</f>
        <v>16192.368069999997</v>
      </c>
      <c r="T28" s="38">
        <f t="shared" si="26"/>
        <v>14700.178069999996</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6403</v>
      </c>
      <c r="O29" s="28">
        <v>6126</v>
      </c>
      <c r="P29" s="28">
        <v>5891</v>
      </c>
      <c r="Q29" s="28">
        <v>8403.5</v>
      </c>
      <c r="R29" s="28">
        <v>4485</v>
      </c>
      <c r="S29" s="28">
        <v>3146</v>
      </c>
      <c r="T29" s="28">
        <v>3146</v>
      </c>
    </row>
    <row r="30" spans="1:20" x14ac:dyDescent="0.2">
      <c r="A30" s="66" t="e">
        <f>CountryCode &amp; ".FC.F3_L.S13.MNAC." &amp; RefVintage</f>
        <v>#REF!</v>
      </c>
      <c r="B30" s="16" t="s">
        <v>17</v>
      </c>
      <c r="C30" s="53" t="s">
        <v>68</v>
      </c>
      <c r="D30" s="28">
        <v>0</v>
      </c>
      <c r="E30" s="30">
        <v>0</v>
      </c>
      <c r="F30" s="28">
        <v>4067</v>
      </c>
      <c r="G30" s="28">
        <v>3979</v>
      </c>
      <c r="H30" s="28">
        <v>2352</v>
      </c>
      <c r="I30" s="28">
        <v>1802</v>
      </c>
      <c r="J30" s="28">
        <v>2707</v>
      </c>
      <c r="K30" s="28">
        <v>0</v>
      </c>
      <c r="L30" s="28">
        <v>0</v>
      </c>
      <c r="M30" s="28">
        <v>203</v>
      </c>
      <c r="N30" s="28">
        <v>10669.06</v>
      </c>
      <c r="O30" s="28">
        <v>10084.486989999998</v>
      </c>
      <c r="P30" s="28">
        <v>10026.281823999998</v>
      </c>
      <c r="Q30" s="28">
        <v>10775.260823999997</v>
      </c>
      <c r="R30" s="28">
        <v>11079.145037999997</v>
      </c>
      <c r="S30" s="28">
        <v>13036.968069999997</v>
      </c>
      <c r="T30" s="28">
        <v>11549.378069999997</v>
      </c>
    </row>
    <row r="31" spans="1:20" x14ac:dyDescent="0.2">
      <c r="A31" s="66" t="e">
        <f>CountryCode &amp; ".FC.F3_I_L.S13.MNAC." &amp; RefVintage</f>
        <v>#REF!</v>
      </c>
      <c r="B31" s="16"/>
      <c r="C31" s="54" t="s">
        <v>54</v>
      </c>
      <c r="D31" s="31">
        <v>0</v>
      </c>
      <c r="E31" s="31">
        <v>0</v>
      </c>
      <c r="F31" s="31">
        <v>17</v>
      </c>
      <c r="G31" s="31">
        <v>0</v>
      </c>
      <c r="H31" s="31">
        <v>0</v>
      </c>
      <c r="I31" s="31">
        <v>0</v>
      </c>
      <c r="J31" s="31">
        <v>0</v>
      </c>
      <c r="K31" s="31">
        <v>0</v>
      </c>
      <c r="L31" s="31">
        <v>0</v>
      </c>
      <c r="M31" s="31">
        <v>0</v>
      </c>
      <c r="N31" s="31">
        <v>5739</v>
      </c>
      <c r="O31" s="31">
        <v>5422.5869899999998</v>
      </c>
      <c r="P31" s="31">
        <v>5494.3918240000003</v>
      </c>
      <c r="Q31" s="31">
        <v>7513.9008240000003</v>
      </c>
      <c r="R31" s="31">
        <v>7178.0850380000002</v>
      </c>
      <c r="S31" s="31">
        <v>9306.1680699999997</v>
      </c>
      <c r="T31" s="31">
        <v>9200.1680699999997</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5</v>
      </c>
      <c r="M32" s="28">
        <v>54</v>
      </c>
      <c r="N32" s="28">
        <v>1832</v>
      </c>
      <c r="O32" s="28">
        <v>1831.0581549999999</v>
      </c>
      <c r="P32" s="28">
        <v>1830</v>
      </c>
      <c r="Q32" s="28">
        <v>9</v>
      </c>
      <c r="R32" s="28">
        <v>7</v>
      </c>
      <c r="S32" s="28">
        <v>9.4</v>
      </c>
      <c r="T32" s="28">
        <v>4.8</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0</v>
      </c>
      <c r="G33" s="35">
        <f t="shared" si="27"/>
        <v>0</v>
      </c>
      <c r="H33" s="35">
        <f t="shared" si="27"/>
        <v>43715</v>
      </c>
      <c r="I33" s="35">
        <f t="shared" si="27"/>
        <v>85678.749999999985</v>
      </c>
      <c r="J33" s="35">
        <f t="shared" si="27"/>
        <v>81678.749999999985</v>
      </c>
      <c r="K33" s="35">
        <f t="shared" si="27"/>
        <v>23374.649999999998</v>
      </c>
      <c r="L33" s="38">
        <f t="shared" si="27"/>
        <v>6421</v>
      </c>
      <c r="M33" s="38">
        <f t="shared" ref="M33:N33" si="28">IF(AND(M34="0",M35="0",M36="0",M37="0"),"0",IF(AND(M34="M",M35="M",M36="M",M37="M"),"M",IF(AND(M34="L",M35="L",M36="L",M37="L"),"L",IF(AND(ISTEXT(M34),ISTEXT(M35),ISTEXT(M36),ISTEXT(M37)),"L",SUM(M34:M37)))))</f>
        <v>6421</v>
      </c>
      <c r="N33" s="38">
        <f t="shared" si="28"/>
        <v>22570</v>
      </c>
      <c r="O33" s="38">
        <f t="shared" ref="O33:P33" si="29">IF(AND(O34="0",O35="0",O36="0",O37="0"),"0",IF(AND(O34="M",O35="M",O36="M",O37="M"),"M",IF(AND(O34="L",O35="L",O36="L",O37="L"),"L",IF(AND(ISTEXT(O34),ISTEXT(O35),ISTEXT(O36),ISTEXT(O37)),"L",SUM(O34:O37)))))</f>
        <v>16350</v>
      </c>
      <c r="P33" s="38">
        <f t="shared" si="29"/>
        <v>21362</v>
      </c>
      <c r="Q33" s="38">
        <f t="shared" ref="Q33:R33" si="30">IF(AND(Q34="0",Q35="0",Q36="0",Q37="0"),"0",IF(AND(Q34="M",Q35="M",Q36="M",Q37="M"),"M",IF(AND(Q34="L",Q35="L",Q36="L",Q37="L"),"L",IF(AND(ISTEXT(Q34),ISTEXT(Q35),ISTEXT(Q36),ISTEXT(Q37)),"L",SUM(Q34:Q37)))))</f>
        <v>10396</v>
      </c>
      <c r="R33" s="38">
        <f t="shared" si="30"/>
        <v>11645</v>
      </c>
      <c r="S33" s="38">
        <f t="shared" ref="S33:T33" si="31">IF(AND(S34="0",S35="0",S36="0",S37="0"),"0",IF(AND(S34="M",S35="M",S36="M",S37="M"),"M",IF(AND(S34="L",S35="L",S36="L",S37="L"),"L",IF(AND(ISTEXT(S34),ISTEXT(S35),ISTEXT(S36),ISTEXT(S37)),"L",SUM(S34:S37)))))</f>
        <v>12591</v>
      </c>
      <c r="T33" s="38">
        <f t="shared" si="31"/>
        <v>10038</v>
      </c>
    </row>
    <row r="34" spans="1:20" x14ac:dyDescent="0.2">
      <c r="A34" s="66" t="e">
        <f>CountryCode &amp; ".FC.F_G_CL.S13.MNAC." &amp; RefVintage</f>
        <v>#REF!</v>
      </c>
      <c r="B34" s="21" t="s">
        <v>19</v>
      </c>
      <c r="C34" s="54" t="s">
        <v>56</v>
      </c>
      <c r="D34" s="28">
        <v>0</v>
      </c>
      <c r="E34" s="28">
        <v>0</v>
      </c>
      <c r="F34" s="28">
        <v>0</v>
      </c>
      <c r="G34" s="28">
        <v>0</v>
      </c>
      <c r="H34" s="28">
        <v>43715</v>
      </c>
      <c r="I34" s="28">
        <v>85678.749999999985</v>
      </c>
      <c r="J34" s="28">
        <v>81678.749999999985</v>
      </c>
      <c r="K34" s="28">
        <v>23374.649999999998</v>
      </c>
      <c r="L34" s="28">
        <v>6421</v>
      </c>
      <c r="M34" s="28">
        <v>6421</v>
      </c>
      <c r="N34" s="28">
        <v>22570</v>
      </c>
      <c r="O34" s="28">
        <v>16350</v>
      </c>
      <c r="P34" s="28">
        <v>21362</v>
      </c>
      <c r="Q34" s="28">
        <v>10396</v>
      </c>
      <c r="R34" s="28">
        <v>11645</v>
      </c>
      <c r="S34" s="28">
        <v>12591</v>
      </c>
      <c r="T34" s="28">
        <v>10038</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