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D991F1FE-3FE2-4325-9267-825ECCF63862}"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<sst xmlns="http://schemas.openxmlformats.org/spreadsheetml/2006/main" count="82" uniqueCount="72">
  <si>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</si>
  <si>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</si>
  <si>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</si>
  <si>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</si>
  <si>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</si>
  <si>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</si>
  <si>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</si>
  <si>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</si>
  <si>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</si>
  <si>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</si>
  <si>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</si>
  <si>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</si>
  <si>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</si>
  <si>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</si>
  <si>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</si>
  <si>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</si>
  <si>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</si>
  <si>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</si>
  <si>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</si>
  <si>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</si>
  <si>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</si>
  <si>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</si>
  <si>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</si>
  <si>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</si>
  <si>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</si>
  <si>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</si>
  <si>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</si>
  <si>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</si>
  <si>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</si>
  <si>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</si>
  <si>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</si>
  <si>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</si>
  <si>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</si>
  <si>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</si>
  <si>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</si>
  <si>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</si>
  <si>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</si>
  <si>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</si>
  <si>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</si>
  <si>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</si>
  <si>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</si>
  <si>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</si>
  <si>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</si>
  <si>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</si>
  <si>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</si>
  <si>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</si>
  <si>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</si>
  <si>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</si>
  <si>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</si>
  <si>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</si>
  <si>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</si>
  <si>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</si>
  <si>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</si>
  <si>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</si>
  <si>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</si>
  <si>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</si>
  <si>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</si>
  <si>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</si>
  <si>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</si>
  <si>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</si>
  <si>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Greece</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</si>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</sst>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4">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76">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Protection="1">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14" fillId="0" borderId="0" xfId="0" applyFont="1" applyProtection="1">
      <protection locked="0"/>
    </xf>
    <xf numFmtId="0" fontId="7" fillId="0" borderId="0" xfId="0" quotePrefix="1" applyFont="1" applyAlignment="1">
      <alignment horizontal="left"/>
    </xf>
    <xf numFmtId="0" fontId="2" fillId="0" borderId="0" xfId="0" applyFont="1"/>
    <xf numFmtId="0" fontId="4" fillId="0" borderId="1" xfId="0" applyFont="1" applyBorder="1" applyAlignment="1">
      <alignment horizontal="center"/>
    </xf>
    <xf numFmtId="0" fontId="6" fillId="0" borderId="4"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2" fillId="0" borderId="4" xfId="0" applyFont="1" applyBorder="1" applyAlignment="1">
      <alignment horizontal="center"/>
    </xf>
    <xf numFmtId="0" fontId="3" fillId="0" borderId="0" xfId="0" applyFont="1"/>
    <xf numFmtId="0" fontId="17" fillId="0" borderId="0" xfId="0" applyFont="1"/>
    <xf numFmtId="0" fontId="0" fillId="0" borderId="0" xfId="0" applyAlignment="1">
      <alignment vertical="center"/>
    </xf>
    <xf numFmtId="0" fontId="20" fillId="0" borderId="0" xfId="0" applyFont="1"/>
    <xf numFmtId="0" fontId="2" fillId="0" borderId="5" xfId="0" applyFont="1" applyBorder="1" applyAlignment="1">
      <alignment horizontal="center"/>
    </xf>
    <xf numFmtId="0" fontId="0" fillId="0" borderId="5" xfId="0" applyBorder="1" applyAlignment="1">
      <alignment vertical="center"/>
    </xf>
    <xf numFmtId="0" fontId="21" fillId="0" borderId="6" xfId="0" quotePrefix="1" applyFont="1" applyBorder="1" applyAlignment="1">
      <alignment vertical="center"/>
    </xf>
    <xf numFmtId="0" fontId="5" fillId="0" borderId="7" xfId="0" applyFont="1" applyBorder="1" applyAlignment="1">
      <alignment vertical="center"/>
    </xf>
    <xf numFmtId="0" fontId="0" fillId="0" borderId="12" xfId="0" applyBorder="1" applyAlignment="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xf numFmtId="0" fontId="21" fillId="0" borderId="2" xfId="0" applyFont="1" applyBorder="1"/>
    <xf numFmtId="3" fontId="21" fillId="4" borderId="1" xfId="0" applyNumberFormat="1" applyFont="1" applyFill="1" applyBorder="1" applyAlignment="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lignment horizontal="right"/>
    </xf>
    <xf numFmtId="3" fontId="21" fillId="4" borderId="7" xfId="0" applyNumberFormat="1" applyFont="1" applyFill="1" applyBorder="1" applyAlignment="1">
      <alignment horizontal="right"/>
    </xf>
    <xf numFmtId="3" fontId="21" fillId="4" borderId="11" xfId="0" applyNumberFormat="1" applyFont="1" applyFill="1" applyBorder="1" applyAlignment="1">
      <alignment horizontal="right"/>
    </xf>
    <xf numFmtId="0" fontId="12" fillId="0" borderId="0" xfId="0" applyFont="1" applyAlignment="1" applyProtection="1">
      <alignment horizontal="left"/>
      <protection locked="0"/>
    </xf>
    <xf numFmtId="0" fontId="2" fillId="0" borderId="0" xfId="0" applyFont="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lignment horizontal="center" wrapText="1"/>
    </xf>
    <xf numFmtId="0" fontId="21" fillId="0" borderId="1" xfId="0" applyFont="1" applyBorder="1" applyAlignment="1">
      <alignment horizontal="center"/>
    </xf>
    <xf numFmtId="0" fontId="26" fillId="0" borderId="0" xfId="0" applyFont="1"/>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0" fillId="0" borderId="2" xfId="0" quotePrefix="1" applyBorder="1"/>
    <xf numFmtId="0" fontId="2" fillId="0" borderId="3" xfId="0" applyFont="1" applyBorder="1"/>
    <xf numFmtId="0" fontId="25" fillId="0" borderId="3" xfId="7" applyFont="1" applyBorder="1" applyProtection="1"/>
    <xf numFmtId="0" fontId="4" fillId="0" borderId="2" xfId="0" quotePrefix="1" applyFont="1" applyBorder="1" applyAlignment="1">
      <alignment horizontal="left"/>
    </xf>
    <xf numFmtId="0" fontId="4" fillId="0" borderId="3" xfId="0" quotePrefix="1" applyFont="1" applyBorder="1" applyAlignment="1">
      <alignment horizontal="left"/>
    </xf>
    <xf numFmtId="0" fontId="4" fillId="0" borderId="6" xfId="0" quotePrefix="1" applyFont="1" applyBorder="1" applyAlignment="1">
      <alignment horizontal="left"/>
    </xf>
    <xf numFmtId="0" fontId="6" fillId="0" borderId="5" xfId="0" applyFont="1" applyBorder="1" applyAlignment="1">
      <alignment horizontal="center"/>
    </xf>
    <xf numFmtId="0" fontId="5" fillId="0" borderId="6" xfId="0" applyFont="1" applyBorder="1"/>
    <xf numFmtId="0" fontId="3" fillId="0" borderId="8" xfId="0" applyFont="1" applyBorder="1" applyAlignment="1">
      <alignment vertical="center" wrapText="1"/>
    </xf>
    <xf numFmtId="0" fontId="0" fillId="0" borderId="0" xfId="0" applyAlignment="1" applyProtection="1">
      <alignment horizontal="left"/>
      <protection locked="0"/>
    </xf>
    <xf numFmtId="0" fontId="3" fillId="0" borderId="1" xfId="0" applyFont="1" applyBorder="1" applyAlignment="1">
      <alignment vertical="center" wrapText="1"/>
    </xf>
    <xf numFmtId="0" fontId="3" fillId="0" borderId="5" xfId="0" applyFont="1" applyBorder="1" applyAlignment="1">
      <alignment horizontal="center" vertical="center"/>
    </xf>
    <xf numFmtId="0" fontId="14" fillId="0" borderId="15" xfId="0" applyFont="1" applyBorder="1" applyAlignment="1">
      <alignment horizontal="center"/>
    </xf>
    <xf numFmtId="0" fontId="14" fillId="0" borderId="0" xfId="0" applyFont="1"/>
    <xf numFmtId="0" fontId="14" fillId="0" borderId="9" xfId="0" applyFont="1" applyBorder="1"/>
    <xf numFmtId="0" fontId="30" fillId="0" borderId="17" xfId="0" applyFont="1" applyBorder="1"/>
    <xf numFmtId="3" fontId="2" fillId="2" borderId="9" xfId="12" applyNumberFormat="1" applyFont="1" applyFill="1" applyBorder="1" applyAlignment="1" applyProtection="1">
      <alignment horizontal="right"/>
      <protection locked="0"/>
    </xf>
    <xf numFmtId="3" fontId="15" fillId="3" borderId="9" xfId="12" applyNumberFormat="1" applyFont="1" applyFill="1" applyBorder="1" applyAlignment="1" applyProtection="1">
      <alignment horizontal="right"/>
      <protection locked="0"/>
    </xf>
    <xf numFmtId="3" fontId="2" fillId="2" borderId="10" xfId="12" applyNumberFormat="1" applyFont="1" applyFill="1" applyBorder="1" applyAlignment="1" applyProtection="1">
      <alignment horizontal="right"/>
      <protection locked="0"/>
    </xf>
    <xf numFmtId="3" fontId="2" fillId="2" borderId="3" xfId="12" applyNumberFormat="1" applyFont="1" applyFill="1" applyBorder="1" applyAlignment="1" applyProtection="1">
      <alignment horizontal="right"/>
      <protection locked="0"/>
    </xf>
    <xf numFmtId="0" fontId="2" fillId="0" borderId="0" xfId="0" applyFont="1" applyAlignment="1">
      <alignment horizontal="left" vertical="center" wrapText="1"/>
    </xf>
    <xf numFmtId="0" fontId="2" fillId="0" borderId="0" xfId="0" applyFont="1" applyAlignment="1">
      <alignmen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4">
    <cellStyle name="Comma 2" xfId="6" xr:uid="{00000000-0005-0000-0000-000001000000}"/>
    <cellStyle name="Comma 2 2" xfId="12" xr:uid="{BC174C53-2A31-4BFC-84DB-285C89EF4C9E}"/>
    <cellStyle name="Comma 2 3" xfId="10" xr:uid="{B4A34206-27EF-43E5-BD78-A636CBF6272E}"/>
    <cellStyle name="Hyperlink" xfId="7" builtinId="8"/>
    <cellStyle name="Normal" xfId="0" builtinId="0"/>
    <cellStyle name="Normal 10" xfId="4" xr:uid="{00000000-0005-0000-0000-000004000000}"/>
    <cellStyle name="Normal 17" xfId="2" xr:uid="{00000000-0005-0000-0000-000005000000}"/>
    <cellStyle name="Normal 2" xfId="1" xr:uid="{00000000-0005-0000-0000-000006000000}"/>
    <cellStyle name="Normal 2 2" xfId="3" xr:uid="{00000000-0005-0000-0000-000007000000}"/>
    <cellStyle name="Normal 2 3" xfId="5" xr:uid="{00000000-0005-0000-0000-000008000000}"/>
    <cellStyle name="Normal 3" xfId="9" xr:uid="{00000000-0005-0000-0000-000009000000}"/>
    <cellStyle name="Normal 4" xfId="8" xr:uid="{00000000-0005-0000-0000-00000A000000}"/>
    <cellStyle name="Κόμμα 2" xfId="13" xr:uid="{D95B4297-E29E-40D9-B62F-5463D99EA7E9}"/>
    <cellStyle name="Κόμμα 3" xfId="11" xr:uid="{FDB4BC37-BD02-4867-BC0B-1C5DDE2A3225}"/>
  </cellStyles>
  <dxfs count="7">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6" t="s">
        <v>28</v>
      </c>
    </row>
    <row r="2" spans="1:32" ht="15" customHeight="1" thickBot="1" x14ac:dyDescent="0.25">
      <c r="A2" s="66" t="s">
        <v>63</v>
      </c>
      <c r="B2" s="66"/>
      <c r="C2" s="66"/>
      <c r="D2" s="66"/>
      <c r="E2" s="66"/>
      <c r="F2" s="66"/>
      <c r="G2" s="66"/>
      <c r="H2" s="66"/>
      <c r="I2" s="66"/>
      <c r="J2" s="66"/>
      <c r="AF2" s="61" t="s">
        <v>62</v>
      </c>
    </row>
    <row r="3" spans="1:32" ht="15.95" customHeight="1" x14ac:dyDescent="0.2">
      <c r="A3" s="66"/>
      <c r="B3" s="66"/>
      <c r="C3" s="66"/>
      <c r="D3" s="66"/>
      <c r="E3" s="66"/>
      <c r="F3" s="66"/>
      <c r="G3" s="66"/>
      <c r="H3" s="66"/>
      <c r="I3" s="66"/>
      <c r="J3" s="66"/>
    </row>
    <row r="5" spans="1:32" s="17" customFormat="1" ht="50.25" customHeight="1" x14ac:dyDescent="0.2">
      <c r="A5" s="67" t="s">
        <v>46</v>
      </c>
      <c r="B5" s="67"/>
      <c r="C5" s="67"/>
      <c r="D5" s="67"/>
      <c r="E5" s="67"/>
      <c r="F5" s="67"/>
      <c r="G5" s="67"/>
      <c r="H5" s="67"/>
      <c r="I5" s="67"/>
      <c r="J5" s="67"/>
    </row>
    <row r="6" spans="1:32" s="17" customFormat="1" ht="35.25" customHeight="1" x14ac:dyDescent="0.2">
      <c r="A6" s="67" t="s">
        <v>47</v>
      </c>
      <c r="B6" s="67"/>
      <c r="C6" s="67"/>
      <c r="D6" s="67"/>
      <c r="E6" s="67"/>
      <c r="F6" s="67"/>
      <c r="G6" s="67"/>
      <c r="H6" s="67"/>
      <c r="I6" s="67"/>
      <c r="J6" s="67"/>
    </row>
    <row r="7" spans="1:32" s="17" customFormat="1" ht="105.95" customHeight="1" x14ac:dyDescent="0.2">
      <c r="A7" s="67" t="s">
        <v>65</v>
      </c>
      <c r="B7" s="67"/>
      <c r="C7" s="67"/>
      <c r="D7" s="67"/>
      <c r="E7" s="67"/>
      <c r="F7" s="67"/>
      <c r="G7" s="67"/>
      <c r="H7" s="67"/>
      <c r="I7" s="67"/>
      <c r="J7" s="67"/>
    </row>
    <row r="8" spans="1:32" s="17" customFormat="1" ht="175.5" customHeight="1" x14ac:dyDescent="0.2">
      <c r="A8" s="66" t="s">
        <v>64</v>
      </c>
      <c r="B8" s="66"/>
      <c r="C8" s="66"/>
      <c r="D8" s="66"/>
      <c r="E8" s="66"/>
      <c r="F8" s="66"/>
      <c r="G8" s="66"/>
      <c r="H8" s="66"/>
      <c r="I8" s="66"/>
      <c r="J8" s="66"/>
    </row>
    <row r="9" spans="1:32" s="17" customFormat="1" ht="129" customHeight="1" x14ac:dyDescent="0.2">
      <c r="A9" s="67" t="s">
        <v>48</v>
      </c>
      <c r="B9" s="67"/>
      <c r="C9" s="67"/>
      <c r="D9" s="67"/>
      <c r="E9" s="67"/>
      <c r="F9" s="67"/>
      <c r="G9" s="67"/>
      <c r="H9" s="67"/>
      <c r="I9" s="67"/>
      <c r="J9" s="67"/>
    </row>
    <row r="10" spans="1:32" s="17" customFormat="1" ht="71.25" customHeight="1" x14ac:dyDescent="0.2">
      <c r="A10" s="67" t="s">
        <v>70</v>
      </c>
      <c r="B10" s="67"/>
      <c r="C10" s="67"/>
      <c r="D10" s="67"/>
      <c r="E10" s="67"/>
      <c r="F10" s="67"/>
      <c r="G10" s="67"/>
      <c r="H10" s="67"/>
      <c r="I10" s="67"/>
      <c r="J10" s="67"/>
    </row>
    <row r="11" spans="1:32" s="17" customFormat="1" ht="63.2" customHeight="1" x14ac:dyDescent="0.2">
      <c r="A11" s="67" t="s">
        <v>25</v>
      </c>
      <c r="B11" s="67"/>
      <c r="C11" s="67"/>
      <c r="D11" s="67"/>
      <c r="E11" s="67"/>
      <c r="F11" s="67"/>
      <c r="G11" s="67"/>
      <c r="H11" s="67"/>
      <c r="I11" s="67"/>
      <c r="J11" s="67"/>
    </row>
    <row r="12" spans="1:32" s="17" customFormat="1" ht="61.5" customHeight="1" x14ac:dyDescent="0.2">
      <c r="A12" s="67" t="s">
        <v>49</v>
      </c>
      <c r="B12" s="67"/>
      <c r="C12" s="67"/>
      <c r="D12" s="67"/>
      <c r="E12" s="67"/>
      <c r="F12" s="67"/>
      <c r="G12" s="67"/>
      <c r="H12" s="67"/>
      <c r="I12" s="67"/>
      <c r="J12" s="67"/>
    </row>
    <row r="13" spans="1:32" s="17" customFormat="1" ht="41.45" customHeight="1" x14ac:dyDescent="0.2">
      <c r="A13" s="66" t="s">
        <v>45</v>
      </c>
      <c r="B13" s="66"/>
      <c r="C13" s="66"/>
      <c r="D13" s="66"/>
      <c r="E13" s="66"/>
      <c r="F13" s="66"/>
      <c r="G13" s="66"/>
      <c r="H13" s="66"/>
      <c r="I13" s="66"/>
      <c r="J13" s="66"/>
    </row>
    <row r="14" spans="1:32" ht="78.75" customHeight="1" x14ac:dyDescent="0.2">
      <c r="A14" s="66" t="s">
        <v>71</v>
      </c>
      <c r="B14" s="66"/>
      <c r="C14" s="66"/>
      <c r="D14" s="66"/>
      <c r="E14" s="66"/>
      <c r="F14" s="66"/>
      <c r="G14" s="66"/>
      <c r="H14" s="66"/>
      <c r="I14" s="66"/>
      <c r="J14" s="66"/>
    </row>
  </sheetData>
  <mergeCells count="11">
    <mergeCell ref="A9:J9"/>
    <mergeCell ref="A14:J14"/>
    <mergeCell ref="A10:J10"/>
    <mergeCell ref="A11:J11"/>
    <mergeCell ref="A12:J12"/>
    <mergeCell ref="A13:J13"/>
    <mergeCell ref="A2:J3"/>
    <mergeCell ref="A5:J5"/>
    <mergeCell ref="A6:J6"/>
    <mergeCell ref="A7:J7"/>
    <mergeCell ref="A8:J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58" t="s">
        <v>61</v>
      </c>
      <c r="B1" s="71" t="s">
        <v>50</v>
      </c>
      <c r="C1" s="72"/>
      <c r="D1" s="2"/>
      <c r="F1" s="70" t="s">
        <v>27</v>
      </c>
      <c r="G1" s="70"/>
      <c r="H1" s="73" t="s">
        <v>60</v>
      </c>
      <c r="I1" s="74"/>
      <c r="J1" s="75"/>
    </row>
    <row r="2" spans="1:20" ht="18" customHeight="1" x14ac:dyDescent="0.3">
      <c r="A2" s="59"/>
      <c r="C2" s="4"/>
      <c r="D2" s="2"/>
      <c r="F2" s="70" t="s">
        <v>22</v>
      </c>
      <c r="G2" s="70"/>
      <c r="H2" s="31">
        <v>45397</v>
      </c>
      <c r="I2" s="43" t="s">
        <v>59</v>
      </c>
      <c r="J2" s="3"/>
    </row>
    <row r="3" spans="1:20" x14ac:dyDescent="0.2">
      <c r="A3" s="59"/>
      <c r="C3" s="18" t="s">
        <v>69</v>
      </c>
      <c r="H3" s="36"/>
    </row>
    <row r="4" spans="1:20" ht="15.75" x14ac:dyDescent="0.25">
      <c r="A4" s="59"/>
      <c r="B4" s="8" t="s">
        <v>23</v>
      </c>
      <c r="C4" s="9"/>
      <c r="D4" s="55"/>
    </row>
    <row r="5" spans="1:20" x14ac:dyDescent="0.2">
      <c r="A5" s="59"/>
      <c r="B5" s="22" t="s">
        <v>0</v>
      </c>
      <c r="C5" s="23"/>
      <c r="D5" s="44">
        <v>2007</v>
      </c>
      <c r="E5" s="44">
        <f>D5+1</f>
        <v>2008</v>
      </c>
      <c r="F5" s="44">
        <f t="shared" ref="F5:T5" si="0">E5+1</f>
        <v>2009</v>
      </c>
      <c r="G5" s="44">
        <f t="shared" si="0"/>
        <v>2010</v>
      </c>
      <c r="H5" s="44">
        <f t="shared" si="0"/>
        <v>2011</v>
      </c>
      <c r="I5" s="44">
        <f t="shared" si="0"/>
        <v>2012</v>
      </c>
      <c r="J5" s="44">
        <f t="shared" si="0"/>
        <v>2013</v>
      </c>
      <c r="K5" s="44">
        <f t="shared" si="0"/>
        <v>2014</v>
      </c>
      <c r="L5" s="44">
        <f t="shared" si="0"/>
        <v>2015</v>
      </c>
      <c r="M5" s="44">
        <f t="shared" si="0"/>
        <v>2016</v>
      </c>
      <c r="N5" s="44">
        <f t="shared" si="0"/>
        <v>2017</v>
      </c>
      <c r="O5" s="44">
        <f t="shared" si="0"/>
        <v>2018</v>
      </c>
      <c r="P5" s="44">
        <f t="shared" si="0"/>
        <v>2019</v>
      </c>
      <c r="Q5" s="44">
        <f t="shared" si="0"/>
        <v>2020</v>
      </c>
      <c r="R5" s="44">
        <f t="shared" si="0"/>
        <v>2021</v>
      </c>
      <c r="S5" s="44">
        <f t="shared" si="0"/>
        <v>2022</v>
      </c>
      <c r="T5" s="44">
        <f t="shared" si="0"/>
        <v>2023</v>
      </c>
    </row>
    <row r="6" spans="1:20" x14ac:dyDescent="0.2">
      <c r="A6" s="59" t="e">
        <f>CountryCode &amp; ".FC.OTR.S13.MNAC." &amp; RefVintage</f>
        <v>#REF!</v>
      </c>
      <c r="B6" s="10" t="s">
        <v>8</v>
      </c>
      <c r="C6" s="49" t="s">
        <v>20</v>
      </c>
      <c r="D6" s="30">
        <f t="shared" ref="D6:L6" si="1">IF(AND(D7="0",D8="0",D9="0",D10="0"),"0",IF(AND(D7="M",D8="M",D9="M",D10="M"),"M",IF(AND(D7="L",D8="L",D9="L",D10="L"),"L",IF(AND(ISTEXT(D7),ISTEXT(D8),ISTEXT(D9),ISTEXT(D10)),"L",SUM(D7:D10)))))</f>
        <v>0</v>
      </c>
      <c r="E6" s="30">
        <f t="shared" si="1"/>
        <v>0</v>
      </c>
      <c r="F6" s="30">
        <f t="shared" si="1"/>
        <v>276</v>
      </c>
      <c r="G6" s="30">
        <f t="shared" si="1"/>
        <v>814</v>
      </c>
      <c r="H6" s="30">
        <f t="shared" si="1"/>
        <v>1053</v>
      </c>
      <c r="I6" s="30">
        <f t="shared" si="1"/>
        <v>4367</v>
      </c>
      <c r="J6" s="30">
        <f t="shared" si="1"/>
        <v>2186</v>
      </c>
      <c r="K6" s="30">
        <f t="shared" si="1"/>
        <v>420</v>
      </c>
      <c r="L6" s="33">
        <f t="shared" si="1"/>
        <v>627</v>
      </c>
      <c r="M6" s="33">
        <f t="shared" ref="M6:N6" si="2">IF(AND(M7="0",M8="0",M9="0",M10="0"),"0",IF(AND(M7="M",M8="M",M9="M",M10="M"),"M",IF(AND(M7="L",M8="L",M9="L",M10="L"),"L",IF(AND(ISTEXT(M7),ISTEXT(M8),ISTEXT(M9),ISTEXT(M10)),"L",SUM(M7:M10)))))</f>
        <v>431</v>
      </c>
      <c r="N6" s="33">
        <f t="shared" si="2"/>
        <v>179</v>
      </c>
      <c r="O6" s="33">
        <f t="shared" ref="O6:Q6" si="3">IF(AND(O7="0",O8="0",O9="0",O10="0"),"0",IF(AND(O7="M",O8="M",O9="M",O10="M"),"M",IF(AND(O7="L",O8="L",O9="L",O10="L"),"L",IF(AND(ISTEXT(O7),ISTEXT(O8),ISTEXT(O9),ISTEXT(O10)),"L",SUM(O7:O10)))))</f>
        <v>62</v>
      </c>
      <c r="P6" s="33">
        <f t="shared" si="3"/>
        <v>236</v>
      </c>
      <c r="Q6" s="33">
        <f t="shared" si="3"/>
        <v>70</v>
      </c>
      <c r="R6" s="33">
        <f t="shared" ref="R6:S6" si="4">IF(AND(R7="0",R8="0",R9="0",R10="0"),"0",IF(AND(R7="M",R8="M",R9="M",R10="M"),"M",IF(AND(R7="L",R8="L",R9="L",R10="L"),"L",IF(AND(ISTEXT(R7),ISTEXT(R8),ISTEXT(R9),ISTEXT(R10)),"L",SUM(R7:R10)))))</f>
        <v>67</v>
      </c>
      <c r="S6" s="33">
        <f t="shared" si="4"/>
        <v>67</v>
      </c>
      <c r="T6" s="33">
        <f t="shared" ref="T6" si="5">IF(AND(T7="0",T8="0",T9="0",T10="0"),"0",IF(AND(T7="M",T8="M",T9="M",T10="M"),"M",IF(AND(T7="L",T8="L",T9="L",T10="L"),"L",IF(AND(ISTEXT(T7),ISTEXT(T8),ISTEXT(T9),ISTEXT(T10)),"L",SUM(T7:T10)))))</f>
        <v>67</v>
      </c>
    </row>
    <row r="7" spans="1:20" x14ac:dyDescent="0.2">
      <c r="A7" s="59" t="e">
        <f>CountryCode &amp; ".FC.OGF.S13.MNAC." &amp; RefVintage</f>
        <v>#REF!</v>
      </c>
      <c r="B7" s="11" t="s">
        <v>12</v>
      </c>
      <c r="C7" s="47" t="s">
        <v>2</v>
      </c>
      <c r="D7" s="62">
        <v>0</v>
      </c>
      <c r="E7" s="62">
        <v>0</v>
      </c>
      <c r="F7" s="62">
        <v>16</v>
      </c>
      <c r="G7" s="62">
        <v>390</v>
      </c>
      <c r="H7" s="62">
        <v>648</v>
      </c>
      <c r="I7" s="62">
        <v>680</v>
      </c>
      <c r="J7" s="62">
        <v>580</v>
      </c>
      <c r="K7" s="62">
        <v>362</v>
      </c>
      <c r="L7" s="62">
        <v>571</v>
      </c>
      <c r="M7" s="62">
        <v>93</v>
      </c>
      <c r="N7" s="62">
        <v>14</v>
      </c>
      <c r="O7" s="62">
        <v>4</v>
      </c>
      <c r="P7" s="62">
        <v>3</v>
      </c>
      <c r="Q7" s="62">
        <v>3</v>
      </c>
      <c r="R7" s="62">
        <v>0</v>
      </c>
      <c r="S7" s="62">
        <v>0</v>
      </c>
      <c r="T7" s="25">
        <v>0</v>
      </c>
    </row>
    <row r="8" spans="1:20" x14ac:dyDescent="0.2">
      <c r="A8" s="59" t="e">
        <f>CountryCode &amp; ".FC.D41_R.S13.MNAC." &amp; RefVintage</f>
        <v>#REF!</v>
      </c>
      <c r="B8" s="11" t="s">
        <v>13</v>
      </c>
      <c r="C8" s="47" t="s">
        <v>5</v>
      </c>
      <c r="D8" s="62">
        <v>0</v>
      </c>
      <c r="E8" s="62">
        <v>0</v>
      </c>
      <c r="F8" s="62">
        <v>260</v>
      </c>
      <c r="G8" s="62">
        <v>424</v>
      </c>
      <c r="H8" s="62">
        <v>405</v>
      </c>
      <c r="I8" s="62">
        <v>802</v>
      </c>
      <c r="J8" s="62">
        <v>447</v>
      </c>
      <c r="K8" s="62">
        <v>55</v>
      </c>
      <c r="L8" s="62">
        <v>56</v>
      </c>
      <c r="M8" s="62">
        <v>4</v>
      </c>
      <c r="N8" s="62">
        <v>0</v>
      </c>
      <c r="O8" s="62">
        <v>58</v>
      </c>
      <c r="P8" s="62">
        <v>68</v>
      </c>
      <c r="Q8" s="62">
        <v>67</v>
      </c>
      <c r="R8" s="62">
        <v>67</v>
      </c>
      <c r="S8" s="62">
        <v>67</v>
      </c>
      <c r="T8" s="25">
        <v>67</v>
      </c>
    </row>
    <row r="9" spans="1:20" x14ac:dyDescent="0.2">
      <c r="A9" s="59" t="e">
        <f>CountryCode &amp; ".FC.D421.S13.MNAC." &amp; RefVintage</f>
        <v>#REF!</v>
      </c>
      <c r="B9" s="11" t="s">
        <v>14</v>
      </c>
      <c r="C9" s="47" t="s">
        <v>4</v>
      </c>
      <c r="D9" s="62">
        <v>0</v>
      </c>
      <c r="E9" s="62">
        <v>0</v>
      </c>
      <c r="F9" s="62">
        <v>0</v>
      </c>
      <c r="G9" s="62">
        <v>0</v>
      </c>
      <c r="H9" s="62">
        <v>0</v>
      </c>
      <c r="I9" s="62">
        <v>0</v>
      </c>
      <c r="J9" s="62">
        <v>3</v>
      </c>
      <c r="K9" s="62">
        <v>3</v>
      </c>
      <c r="L9" s="62">
        <v>0</v>
      </c>
      <c r="M9" s="62">
        <v>334</v>
      </c>
      <c r="N9" s="62">
        <v>165</v>
      </c>
      <c r="O9" s="62">
        <v>0</v>
      </c>
      <c r="P9" s="62">
        <v>165</v>
      </c>
      <c r="Q9" s="62">
        <v>0</v>
      </c>
      <c r="R9" s="62">
        <v>0</v>
      </c>
      <c r="S9" s="62">
        <v>0</v>
      </c>
      <c r="T9" s="25">
        <v>0</v>
      </c>
    </row>
    <row r="10" spans="1:20" x14ac:dyDescent="0.2">
      <c r="A10" s="59" t="e">
        <f>CountryCode &amp; ".FC.OOR.S13.MNAC." &amp; RefVintage</f>
        <v>#REF!</v>
      </c>
      <c r="B10" s="52" t="s">
        <v>15</v>
      </c>
      <c r="C10" s="28" t="s">
        <v>6</v>
      </c>
      <c r="D10" s="62">
        <v>0</v>
      </c>
      <c r="E10" s="62">
        <v>0</v>
      </c>
      <c r="F10" s="62">
        <v>0</v>
      </c>
      <c r="G10" s="62">
        <v>0</v>
      </c>
      <c r="H10" s="62">
        <v>0</v>
      </c>
      <c r="I10" s="62">
        <v>2885</v>
      </c>
      <c r="J10" s="62">
        <v>1156</v>
      </c>
      <c r="K10" s="62">
        <v>0</v>
      </c>
      <c r="L10" s="62">
        <v>0</v>
      </c>
      <c r="M10" s="62">
        <v>0</v>
      </c>
      <c r="N10" s="62">
        <v>0</v>
      </c>
      <c r="O10" s="62">
        <v>0</v>
      </c>
      <c r="P10" s="62">
        <v>0</v>
      </c>
      <c r="Q10" s="62">
        <v>0</v>
      </c>
      <c r="R10" s="62">
        <v>0</v>
      </c>
      <c r="S10" s="62">
        <v>0</v>
      </c>
      <c r="T10" s="25">
        <v>0</v>
      </c>
    </row>
    <row r="11" spans="1:20" x14ac:dyDescent="0.2">
      <c r="A11" s="59" t="e">
        <f>CountryCode &amp; ".FC.OTE.S13.MNAC." &amp; RefVintage</f>
        <v>#REF!</v>
      </c>
      <c r="B11" s="12" t="s">
        <v>9</v>
      </c>
      <c r="C11" s="50" t="s">
        <v>39</v>
      </c>
      <c r="D11" s="30">
        <f t="shared" ref="D11:L11" si="6">IF(AND(D12="0",D13="0",D14="0",D15="0",D16="0"),"0",IF(AND(D12="M",D13="M",D14="M",D15="M",D16="M"),"M",IF(AND(D12="L",D13="L",D14="L",D15="L",D16="L"),"L",IF(AND(ISTEXT(D12),ISTEXT(D13),ISTEXT(D14),ISTEXT(D15),ISTEXT(D16)),"L",SUM(D12:D16)))))</f>
        <v>0</v>
      </c>
      <c r="E11" s="30">
        <f t="shared" si="6"/>
        <v>0</v>
      </c>
      <c r="F11" s="30">
        <f t="shared" si="6"/>
        <v>63</v>
      </c>
      <c r="G11" s="30">
        <f t="shared" si="6"/>
        <v>89</v>
      </c>
      <c r="H11" s="30">
        <f t="shared" si="6"/>
        <v>504</v>
      </c>
      <c r="I11" s="30">
        <f t="shared" si="6"/>
        <v>9728</v>
      </c>
      <c r="J11" s="30">
        <f t="shared" si="6"/>
        <v>21673</v>
      </c>
      <c r="K11" s="30">
        <f t="shared" si="6"/>
        <v>396</v>
      </c>
      <c r="L11" s="33">
        <f t="shared" si="6"/>
        <v>5436</v>
      </c>
      <c r="M11" s="33">
        <f t="shared" ref="M11:N11" si="7">IF(AND(M12="0",M13="0",M14="0",M15="0",M16="0"),"0",IF(AND(M12="M",M13="M",M14="M",M15="M",M16="M"),"M",IF(AND(M12="L",M13="L",M14="L",M15="L",M16="L"),"L",IF(AND(ISTEXT(M12),ISTEXT(M13),ISTEXT(M14),ISTEXT(M15),ISTEXT(M16)),"L",SUM(M12:M16)))))</f>
        <v>182</v>
      </c>
      <c r="N11" s="33">
        <f t="shared" si="7"/>
        <v>458</v>
      </c>
      <c r="O11" s="33">
        <f t="shared" ref="O11:Q11" si="8">IF(AND(O12="0",O13="0",O14="0",O15="0",O16="0"),"0",IF(AND(O12="M",O13="M",O14="M",O15="M",O16="M"),"M",IF(AND(O12="L",O13="L",O14="L",O15="L",O16="L"),"L",IF(AND(ISTEXT(O12),ISTEXT(O13),ISTEXT(O14),ISTEXT(O15),ISTEXT(O16)),"L",SUM(O12:O16)))))</f>
        <v>528</v>
      </c>
      <c r="P11" s="33">
        <f t="shared" si="8"/>
        <v>526</v>
      </c>
      <c r="Q11" s="33">
        <f t="shared" si="8"/>
        <v>529</v>
      </c>
      <c r="R11" s="33">
        <f t="shared" ref="R11:S11" si="9">IF(AND(R12="0",R13="0",R14="0",R15="0",R16="0"),"0",IF(AND(R12="M",R13="M",R14="M",R15="M",R16="M"),"M",IF(AND(R12="L",R13="L",R14="L",R15="L",R16="L"),"L",IF(AND(ISTEXT(R12),ISTEXT(R13),ISTEXT(R14),ISTEXT(R15),ISTEXT(R16)),"L",SUM(R12:R16)))))</f>
        <v>844</v>
      </c>
      <c r="S11" s="33">
        <f t="shared" si="9"/>
        <v>541</v>
      </c>
      <c r="T11" s="33">
        <f t="shared" ref="T11" si="10">IF(AND(T12="0",T13="0",T14="0",T15="0",T16="0"),"0",IF(AND(T12="M",T13="M",T14="M",T15="M",T16="M"),"M",IF(AND(T12="L",T13="L",T14="L",T15="L",T16="L"),"L",IF(AND(ISTEXT(T12),ISTEXT(T13),ISTEXT(T14),ISTEXT(T15),ISTEXT(T16)),"L",SUM(T12:T16)))))</f>
        <v>1066</v>
      </c>
    </row>
    <row r="12" spans="1:20" x14ac:dyDescent="0.2">
      <c r="A12" s="59" t="e">
        <f>CountryCode &amp; ".FC.D41_P.S13.MNAC." &amp; RefVintage</f>
        <v>#REF!</v>
      </c>
      <c r="B12" s="11" t="s">
        <v>16</v>
      </c>
      <c r="C12" s="48" t="s">
        <v>51</v>
      </c>
      <c r="D12" s="62">
        <v>0</v>
      </c>
      <c r="E12" s="62">
        <v>0</v>
      </c>
      <c r="F12" s="62">
        <v>63</v>
      </c>
      <c r="G12" s="62">
        <v>89</v>
      </c>
      <c r="H12" s="62">
        <v>109</v>
      </c>
      <c r="I12" s="62">
        <v>278</v>
      </c>
      <c r="J12" s="62">
        <v>418</v>
      </c>
      <c r="K12" s="62">
        <v>396</v>
      </c>
      <c r="L12" s="62">
        <v>277</v>
      </c>
      <c r="M12" s="62">
        <v>182</v>
      </c>
      <c r="N12" s="62">
        <v>301</v>
      </c>
      <c r="O12" s="62">
        <v>507</v>
      </c>
      <c r="P12" s="62">
        <v>526</v>
      </c>
      <c r="Q12" s="62">
        <v>529</v>
      </c>
      <c r="R12" s="62">
        <v>516</v>
      </c>
      <c r="S12" s="62">
        <v>541</v>
      </c>
      <c r="T12" s="25">
        <v>673</v>
      </c>
    </row>
    <row r="13" spans="1:20" x14ac:dyDescent="0.2">
      <c r="A13" s="59" t="e">
        <f>CountryCode &amp; ".FC.D99CI.S13.MNAC." &amp; RefVintage</f>
        <v>#REF!</v>
      </c>
      <c r="B13" s="14" t="s">
        <v>17</v>
      </c>
      <c r="C13" s="47" t="s">
        <v>1</v>
      </c>
      <c r="D13" s="62">
        <v>0</v>
      </c>
      <c r="E13" s="62">
        <v>0</v>
      </c>
      <c r="F13" s="62">
        <v>0</v>
      </c>
      <c r="G13" s="62">
        <v>0</v>
      </c>
      <c r="H13" s="62">
        <v>395</v>
      </c>
      <c r="I13" s="62">
        <v>265</v>
      </c>
      <c r="J13" s="62">
        <v>14383</v>
      </c>
      <c r="K13" s="62">
        <v>0</v>
      </c>
      <c r="L13" s="62">
        <v>3781</v>
      </c>
      <c r="M13" s="62">
        <v>0</v>
      </c>
      <c r="N13" s="62">
        <v>157</v>
      </c>
      <c r="O13" s="62">
        <v>21</v>
      </c>
      <c r="P13" s="62">
        <v>0</v>
      </c>
      <c r="Q13" s="62">
        <v>0</v>
      </c>
      <c r="R13" s="62">
        <v>176</v>
      </c>
      <c r="S13" s="62">
        <v>0</v>
      </c>
      <c r="T13" s="25">
        <v>393</v>
      </c>
    </row>
    <row r="14" spans="1:20" x14ac:dyDescent="0.2">
      <c r="A14" s="59" t="e">
        <f>CountryCode &amp; ".FC.D99_AP.S13.MNAC." &amp; RefVintage</f>
        <v>#REF!</v>
      </c>
      <c r="B14" s="14" t="s">
        <v>35</v>
      </c>
      <c r="C14" s="47" t="s">
        <v>36</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25">
        <v>0</v>
      </c>
    </row>
    <row r="15" spans="1:20" x14ac:dyDescent="0.2">
      <c r="A15" s="59" t="e">
        <f>CountryCode &amp; ".FC.D99CG.S13.MNAC." &amp; RefVintage</f>
        <v>#REF!</v>
      </c>
      <c r="B15" s="14" t="s">
        <v>18</v>
      </c>
      <c r="C15" s="47" t="s">
        <v>3</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25">
        <v>0</v>
      </c>
    </row>
    <row r="16" spans="1:20" x14ac:dyDescent="0.2">
      <c r="A16" s="59" t="e">
        <f>CountryCode &amp; ".FC.OOE.S13.MNAC." &amp; RefVintage</f>
        <v>#REF!</v>
      </c>
      <c r="B16" s="14" t="s">
        <v>19</v>
      </c>
      <c r="C16" s="47" t="s">
        <v>6</v>
      </c>
      <c r="D16" s="62">
        <v>0</v>
      </c>
      <c r="E16" s="62">
        <v>0</v>
      </c>
      <c r="F16" s="62">
        <v>0</v>
      </c>
      <c r="G16" s="62">
        <v>0</v>
      </c>
      <c r="H16" s="62">
        <v>0</v>
      </c>
      <c r="I16" s="62">
        <v>9185</v>
      </c>
      <c r="J16" s="62">
        <v>6872</v>
      </c>
      <c r="K16" s="62">
        <v>0</v>
      </c>
      <c r="L16" s="62">
        <v>1378</v>
      </c>
      <c r="M16" s="62">
        <v>0</v>
      </c>
      <c r="N16" s="62">
        <v>0</v>
      </c>
      <c r="O16" s="62">
        <v>0</v>
      </c>
      <c r="P16" s="62">
        <v>0</v>
      </c>
      <c r="Q16" s="62">
        <v>0</v>
      </c>
      <c r="R16" s="62">
        <v>152</v>
      </c>
      <c r="S16" s="62">
        <v>0</v>
      </c>
      <c r="T16" s="25">
        <v>0</v>
      </c>
    </row>
    <row r="17" spans="1:20" s="24" customFormat="1" x14ac:dyDescent="0.2">
      <c r="A17" s="59" t="e">
        <f>CountryCode &amp; ".FC.OOE_NA.S13.MNAC." &amp; RefVintage</f>
        <v>#REF!</v>
      </c>
      <c r="B17" s="19"/>
      <c r="C17" s="53" t="s">
        <v>44</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27">
        <v>0</v>
      </c>
    </row>
    <row r="18" spans="1:20" x14ac:dyDescent="0.2">
      <c r="A18" s="59" t="e">
        <f>CountryCode &amp; ".FC.OTRE.S13.MNAC." &amp; RefVintage</f>
        <v>#REF!</v>
      </c>
      <c r="B18" s="13" t="s">
        <v>10</v>
      </c>
      <c r="C18" s="51" t="s">
        <v>21</v>
      </c>
      <c r="D18" s="34">
        <f t="shared" ref="D18:L18" si="11">IF(AND(D6="0",D11="0"),"0",IF(AND(D6="M",D11="M"),"M",IF(AND(D6="L",D11="L"),"L",IF(AND(ISTEXT(D6),ISTEXT(D11)),"L",SUM(D6,-D11)))))</f>
        <v>0</v>
      </c>
      <c r="E18" s="34">
        <f t="shared" si="11"/>
        <v>0</v>
      </c>
      <c r="F18" s="34">
        <f t="shared" si="11"/>
        <v>213</v>
      </c>
      <c r="G18" s="34">
        <f t="shared" si="11"/>
        <v>725</v>
      </c>
      <c r="H18" s="34">
        <f t="shared" si="11"/>
        <v>549</v>
      </c>
      <c r="I18" s="34">
        <f t="shared" si="11"/>
        <v>-5361</v>
      </c>
      <c r="J18" s="34">
        <f t="shared" si="11"/>
        <v>-19487</v>
      </c>
      <c r="K18" s="34">
        <f t="shared" si="11"/>
        <v>24</v>
      </c>
      <c r="L18" s="35">
        <f t="shared" si="11"/>
        <v>-4809</v>
      </c>
      <c r="M18" s="35">
        <f t="shared" ref="M18:N18" si="12">IF(AND(M6="0",M11="0"),"0",IF(AND(M6="M",M11="M"),"M",IF(AND(M6="L",M11="L"),"L",IF(AND(ISTEXT(M6),ISTEXT(M11)),"L",SUM(M6,-M11)))))</f>
        <v>249</v>
      </c>
      <c r="N18" s="35">
        <f t="shared" si="12"/>
        <v>-279</v>
      </c>
      <c r="O18" s="35">
        <f t="shared" ref="O18:Q18" si="13">IF(AND(O6="0",O11="0"),"0",IF(AND(O6="M",O11="M"),"M",IF(AND(O6="L",O11="L"),"L",IF(AND(ISTEXT(O6),ISTEXT(O11)),"L",SUM(O6,-O11)))))</f>
        <v>-466</v>
      </c>
      <c r="P18" s="35">
        <f t="shared" si="13"/>
        <v>-290</v>
      </c>
      <c r="Q18" s="35">
        <f t="shared" si="13"/>
        <v>-459</v>
      </c>
      <c r="R18" s="35">
        <f t="shared" ref="R18:S18" si="14">IF(AND(R6="0",R11="0"),"0",IF(AND(R6="M",R11="M"),"M",IF(AND(R6="L",R11="L"),"L",IF(AND(ISTEXT(R6),ISTEXT(R11)),"L",SUM(R6,-R11)))))</f>
        <v>-777</v>
      </c>
      <c r="S18" s="35">
        <f t="shared" si="14"/>
        <v>-474</v>
      </c>
      <c r="T18" s="35">
        <f t="shared" ref="T18" si="15">IF(AND(T6="0",T11="0"),"0",IF(AND(T6="M",T11="M"),"M",IF(AND(T6="L",T11="L"),"L",IF(AND(ISTEXT(T6),ISTEXT(T11)),"L",SUM(T6,-T11)))))</f>
        <v>-999</v>
      </c>
    </row>
    <row r="19" spans="1:20" x14ac:dyDescent="0.2">
      <c r="A19" s="59"/>
      <c r="B19"/>
      <c r="C19"/>
      <c r="D19" s="5"/>
    </row>
    <row r="20" spans="1:20" ht="15.75" x14ac:dyDescent="0.25">
      <c r="A20" s="59"/>
      <c r="B20" s="8" t="s">
        <v>29</v>
      </c>
      <c r="C20" s="8"/>
      <c r="D20" s="5"/>
    </row>
    <row r="21" spans="1:20" ht="12.75" customHeight="1" x14ac:dyDescent="0.2">
      <c r="A21" s="59"/>
      <c r="B21" s="68" t="s">
        <v>52</v>
      </c>
      <c r="C21" s="69"/>
      <c r="D21" s="54"/>
      <c r="E21" s="54"/>
      <c r="F21" s="54"/>
      <c r="G21" s="54"/>
      <c r="H21" s="54"/>
      <c r="I21" s="54"/>
      <c r="J21" s="54"/>
      <c r="K21" s="54"/>
      <c r="L21" s="56"/>
      <c r="M21" s="56"/>
      <c r="N21" s="56"/>
      <c r="O21" s="56"/>
      <c r="P21" s="56"/>
      <c r="Q21" s="56"/>
      <c r="R21" s="56"/>
      <c r="S21" s="56"/>
      <c r="T21" s="56"/>
    </row>
    <row r="22" spans="1:20" x14ac:dyDescent="0.2">
      <c r="A22" s="59"/>
      <c r="B22" s="20"/>
      <c r="C22" s="21" t="s">
        <v>31</v>
      </c>
      <c r="D22" s="45">
        <v>2007</v>
      </c>
      <c r="E22" s="45">
        <f>D22+1</f>
        <v>2008</v>
      </c>
      <c r="F22" s="45">
        <f t="shared" ref="F22:T22" si="16">E22+1</f>
        <v>2009</v>
      </c>
      <c r="G22" s="45">
        <f t="shared" si="16"/>
        <v>2010</v>
      </c>
      <c r="H22" s="45">
        <f t="shared" si="16"/>
        <v>2011</v>
      </c>
      <c r="I22" s="45">
        <f t="shared" si="16"/>
        <v>2012</v>
      </c>
      <c r="J22" s="45">
        <f t="shared" si="16"/>
        <v>2013</v>
      </c>
      <c r="K22" s="45">
        <f t="shared" si="16"/>
        <v>2014</v>
      </c>
      <c r="L22" s="57">
        <f t="shared" si="16"/>
        <v>2015</v>
      </c>
      <c r="M22" s="57">
        <f t="shared" si="16"/>
        <v>2016</v>
      </c>
      <c r="N22" s="57">
        <f t="shared" si="16"/>
        <v>2017</v>
      </c>
      <c r="O22" s="57">
        <f t="shared" si="16"/>
        <v>2018</v>
      </c>
      <c r="P22" s="57">
        <f t="shared" si="16"/>
        <v>2019</v>
      </c>
      <c r="Q22" s="57">
        <f t="shared" si="16"/>
        <v>2020</v>
      </c>
      <c r="R22" s="57">
        <f t="shared" si="16"/>
        <v>2021</v>
      </c>
      <c r="S22" s="57">
        <f t="shared" si="16"/>
        <v>2022</v>
      </c>
      <c r="T22" s="57">
        <f t="shared" si="16"/>
        <v>2023</v>
      </c>
    </row>
    <row r="23" spans="1:20" x14ac:dyDescent="0.2">
      <c r="A23" s="60" t="e">
        <f>CountryCode &amp; ".FC.F_A.S13.MNAC." &amp; RefVintage</f>
        <v>#REF!</v>
      </c>
      <c r="B23" s="10" t="s">
        <v>11</v>
      </c>
      <c r="C23" s="46" t="s">
        <v>32</v>
      </c>
      <c r="D23" s="30">
        <f t="shared" ref="D23:L23" si="17">IF(AND(D24="0",D25="0",D26="0",D27="0"),"0",IF(AND(D24="M",D25="M",D26="M",D27="M"),"M",IF(AND(D24="L",D25="L",D26="L",D27="L"),"L",IF(AND(ISTEXT(D24),ISTEXT(D25),ISTEXT(D26),ISTEXT(D27)),"L",SUM(D24:D27)))))</f>
        <v>0</v>
      </c>
      <c r="E23" s="30">
        <f t="shared" si="17"/>
        <v>0</v>
      </c>
      <c r="F23" s="30">
        <f t="shared" si="17"/>
        <v>3983</v>
      </c>
      <c r="G23" s="30">
        <f t="shared" si="17"/>
        <v>3911</v>
      </c>
      <c r="H23" s="30">
        <f t="shared" si="17"/>
        <v>4959</v>
      </c>
      <c r="I23" s="30">
        <f t="shared" si="17"/>
        <v>31380</v>
      </c>
      <c r="J23" s="30">
        <f t="shared" si="17"/>
        <v>29535</v>
      </c>
      <c r="K23" s="30">
        <f t="shared" si="17"/>
        <v>16778</v>
      </c>
      <c r="L23" s="33">
        <f t="shared" si="17"/>
        <v>10728</v>
      </c>
      <c r="M23" s="33">
        <f t="shared" ref="M23:N23" si="18">IF(AND(M24="0",M25="0",M26="0",M27="0"),"0",IF(AND(M24="M",M25="M",M26="M",M27="M"),"M",IF(AND(M24="L",M25="L",M26="L",M27="L"),"L",IF(AND(ISTEXT(M24),ISTEXT(M25),ISTEXT(M26),ISTEXT(M27)),"L",SUM(M24:M27)))))</f>
        <v>6352</v>
      </c>
      <c r="N23" s="33">
        <f t="shared" si="18"/>
        <v>5838</v>
      </c>
      <c r="O23" s="33">
        <f t="shared" ref="O23:Q23" si="19">IF(AND(O24="0",O25="0",O26="0",O27="0"),"0",IF(AND(O24="M",O25="M",O26="M",O27="M"),"M",IF(AND(O24="L",O25="L",O26="L",O27="L"),"L",IF(AND(ISTEXT(O24),ISTEXT(O25),ISTEXT(O26),ISTEXT(O27)),"L",SUM(O24:O27)))))</f>
        <v>3685</v>
      </c>
      <c r="P23" s="33">
        <f t="shared" si="19"/>
        <v>5642</v>
      </c>
      <c r="Q23" s="33">
        <f t="shared" si="19"/>
        <v>4138</v>
      </c>
      <c r="R23" s="33">
        <f t="shared" ref="R23:S23" si="20">IF(AND(R24="0",R25="0",R26="0",R27="0"),"0",IF(AND(R24="M",R25="M",R26="M",R27="M"),"M",IF(AND(R24="L",R25="L",R26="L",R27="L"),"L",IF(AND(ISTEXT(R24),ISTEXT(R25),ISTEXT(R26),ISTEXT(R27)),"L",SUM(R24:R27)))))</f>
        <v>3937</v>
      </c>
      <c r="S23" s="33">
        <f t="shared" si="20"/>
        <v>4117</v>
      </c>
      <c r="T23" s="33">
        <f t="shared" ref="T23" si="21">IF(AND(T24="0",T25="0",T26="0",T27="0"),"0",IF(AND(T24="M",T25="M",T26="M",T27="M"),"M",IF(AND(T24="L",T25="L",T26="L",T27="L"),"L",IF(AND(ISTEXT(T24),ISTEXT(T25),ISTEXT(T26),ISTEXT(T27)),"L",SUM(T24:T27)))))</f>
        <v>4432</v>
      </c>
    </row>
    <row r="24" spans="1:20" x14ac:dyDescent="0.2">
      <c r="A24" s="60" t="e">
        <f>CountryCode &amp; ".FC.F4_A.S13.MNAC." &amp; RefVintage</f>
        <v>#REF!</v>
      </c>
      <c r="B24" s="11" t="s">
        <v>12</v>
      </c>
      <c r="C24" s="47" t="s">
        <v>7</v>
      </c>
      <c r="D24" s="62">
        <v>0</v>
      </c>
      <c r="E24" s="62">
        <v>0</v>
      </c>
      <c r="F24" s="62">
        <v>3769</v>
      </c>
      <c r="G24" s="62">
        <v>3769</v>
      </c>
      <c r="H24" s="62">
        <v>4474</v>
      </c>
      <c r="I24" s="62">
        <v>0</v>
      </c>
      <c r="J24" s="62">
        <v>0</v>
      </c>
      <c r="K24" s="62">
        <v>0</v>
      </c>
      <c r="L24" s="62">
        <v>0</v>
      </c>
      <c r="M24" s="62">
        <v>0</v>
      </c>
      <c r="N24" s="62">
        <v>0</v>
      </c>
      <c r="O24" s="62">
        <v>0</v>
      </c>
      <c r="P24" s="62">
        <v>0</v>
      </c>
      <c r="Q24" s="62">
        <v>0</v>
      </c>
      <c r="R24" s="62">
        <v>0</v>
      </c>
      <c r="S24" s="62">
        <v>0</v>
      </c>
      <c r="T24" s="25">
        <v>0</v>
      </c>
    </row>
    <row r="25" spans="1:20" x14ac:dyDescent="0.2">
      <c r="A25" s="60" t="e">
        <f>CountryCode &amp; ".FC.F3_A.S13.MNAC." &amp; RefVintage</f>
        <v>#REF!</v>
      </c>
      <c r="B25" s="11" t="s">
        <v>13</v>
      </c>
      <c r="C25" s="47" t="s">
        <v>66</v>
      </c>
      <c r="D25" s="62">
        <v>0</v>
      </c>
      <c r="E25" s="62">
        <v>0</v>
      </c>
      <c r="F25" s="62">
        <v>0</v>
      </c>
      <c r="G25" s="62">
        <v>0</v>
      </c>
      <c r="H25" s="62">
        <v>0</v>
      </c>
      <c r="I25" s="62">
        <v>0</v>
      </c>
      <c r="J25" s="62">
        <v>0</v>
      </c>
      <c r="K25" s="62">
        <v>0</v>
      </c>
      <c r="L25" s="62">
        <v>0</v>
      </c>
      <c r="M25" s="62">
        <v>0</v>
      </c>
      <c r="N25" s="62">
        <v>0</v>
      </c>
      <c r="O25" s="62">
        <v>1050</v>
      </c>
      <c r="P25" s="62">
        <v>1051</v>
      </c>
      <c r="Q25" s="62">
        <v>1051</v>
      </c>
      <c r="R25" s="62">
        <v>1051</v>
      </c>
      <c r="S25" s="62">
        <v>1084</v>
      </c>
      <c r="T25" s="25">
        <v>1084</v>
      </c>
    </row>
    <row r="26" spans="1:20" x14ac:dyDescent="0.2">
      <c r="A26" s="60" t="e">
        <f>CountryCode &amp; ".FC.F5_A.S13.MNAC." &amp; RefVintage</f>
        <v>#REF!</v>
      </c>
      <c r="B26" s="11" t="s">
        <v>14</v>
      </c>
      <c r="C26" s="47" t="s">
        <v>24</v>
      </c>
      <c r="D26" s="62">
        <v>0</v>
      </c>
      <c r="E26" s="62">
        <v>0</v>
      </c>
      <c r="F26" s="62">
        <v>214</v>
      </c>
      <c r="G26" s="62">
        <v>142</v>
      </c>
      <c r="H26" s="62">
        <v>485</v>
      </c>
      <c r="I26" s="62">
        <v>31269</v>
      </c>
      <c r="J26" s="62">
        <v>29534</v>
      </c>
      <c r="K26" s="62">
        <v>16777</v>
      </c>
      <c r="L26" s="62">
        <v>10727</v>
      </c>
      <c r="M26" s="62">
        <v>6352</v>
      </c>
      <c r="N26" s="62">
        <v>5838</v>
      </c>
      <c r="O26" s="62">
        <v>2635</v>
      </c>
      <c r="P26" s="62">
        <v>4591</v>
      </c>
      <c r="Q26" s="62">
        <v>3087</v>
      </c>
      <c r="R26" s="62">
        <v>2886</v>
      </c>
      <c r="S26" s="62">
        <v>3033</v>
      </c>
      <c r="T26" s="25">
        <v>3348</v>
      </c>
    </row>
    <row r="27" spans="1:20" ht="13.5" customHeight="1" x14ac:dyDescent="0.2">
      <c r="A27" s="60" t="e">
        <f>CountryCode &amp; ".FC.FO_A.S13.MNAC." &amp; RefVintage</f>
        <v>#REF!</v>
      </c>
      <c r="B27" s="14" t="s">
        <v>15</v>
      </c>
      <c r="C27" s="48" t="s">
        <v>53</v>
      </c>
      <c r="D27" s="62">
        <v>0</v>
      </c>
      <c r="E27" s="62">
        <v>0</v>
      </c>
      <c r="F27" s="62">
        <v>0</v>
      </c>
      <c r="G27" s="62">
        <v>0</v>
      </c>
      <c r="H27" s="62">
        <v>0</v>
      </c>
      <c r="I27" s="62">
        <v>111</v>
      </c>
      <c r="J27" s="62">
        <v>1</v>
      </c>
      <c r="K27" s="62">
        <v>1</v>
      </c>
      <c r="L27" s="62">
        <v>1</v>
      </c>
      <c r="M27" s="62">
        <v>0</v>
      </c>
      <c r="N27" s="62">
        <v>0</v>
      </c>
      <c r="O27" s="62">
        <v>0</v>
      </c>
      <c r="P27" s="62">
        <v>0</v>
      </c>
      <c r="Q27" s="62">
        <v>0</v>
      </c>
      <c r="R27" s="62">
        <v>0</v>
      </c>
      <c r="S27" s="62">
        <v>0</v>
      </c>
      <c r="T27" s="25">
        <v>0</v>
      </c>
    </row>
    <row r="28" spans="1:20" x14ac:dyDescent="0.2">
      <c r="A28" s="59" t="e">
        <f>CountryCode &amp; ".FC.F_L.S13.MNAC." &amp; RefVintage</f>
        <v>#REF!</v>
      </c>
      <c r="B28" s="42" t="s">
        <v>30</v>
      </c>
      <c r="C28" s="32" t="s">
        <v>67</v>
      </c>
      <c r="D28" s="30">
        <f t="shared" ref="D28:L28" si="22">IF(AND(D29="0",D30="0",D32="0"),"0",IF(AND(D29="M",D30="M",D32="M"),"M",IF(AND(D29="L",D30="L",D32="L"),"L",IF(AND(ISTEXT(D29),ISTEXT(D30),ISTEXT(D32)),"L",SUM(D29,D30,D32)))))</f>
        <v>0</v>
      </c>
      <c r="E28" s="30">
        <f t="shared" si="22"/>
        <v>6</v>
      </c>
      <c r="F28" s="30">
        <f t="shared" si="22"/>
        <v>3956</v>
      </c>
      <c r="G28" s="30">
        <f t="shared" si="22"/>
        <v>3425</v>
      </c>
      <c r="H28" s="30">
        <f t="shared" si="22"/>
        <v>5119</v>
      </c>
      <c r="I28" s="30">
        <f t="shared" si="22"/>
        <v>36623</v>
      </c>
      <c r="J28" s="30">
        <f t="shared" si="22"/>
        <v>44542</v>
      </c>
      <c r="K28" s="30">
        <f t="shared" si="22"/>
        <v>41097</v>
      </c>
      <c r="L28" s="33">
        <f t="shared" si="22"/>
        <v>44838</v>
      </c>
      <c r="M28" s="33">
        <f t="shared" ref="M28:N28" si="23">IF(AND(M29="0",M30="0",M32="0"),"0",IF(AND(M29="M",M30="M",M32="M"),"M",IF(AND(M29="L",M30="L",M32="L"),"L",IF(AND(ISTEXT(M29),ISTEXT(M30),ISTEXT(M32)),"L",SUM(M29,M30,M32)))))</f>
        <v>42351</v>
      </c>
      <c r="N28" s="33">
        <f t="shared" si="23"/>
        <v>42176</v>
      </c>
      <c r="O28" s="33">
        <f t="shared" ref="O28:P28" si="24">IF(AND(O29="0",O30="0",O32="0"),"0",IF(AND(O29="M",O30="M",O32="M"),"M",IF(AND(O29="L",O30="L",O32="L"),"L",IF(AND(ISTEXT(O29),ISTEXT(O30),ISTEXT(O32)),"L",SUM(O29,O30,O32)))))</f>
        <v>42092</v>
      </c>
      <c r="P28" s="33">
        <f t="shared" si="24"/>
        <v>41856</v>
      </c>
      <c r="Q28" s="33">
        <f t="shared" ref="Q28:R28" si="25">IF(AND(Q29="0",Q30="0",Q32="0"),"0",IF(AND(Q29="M",Q30="M",Q32="M"),"M",IF(AND(Q29="L",Q30="L",Q32="L"),"L",IF(AND(ISTEXT(Q29),ISTEXT(Q30),ISTEXT(Q32)),"L",SUM(Q29,Q30,Q32)))))</f>
        <v>41719</v>
      </c>
      <c r="R28" s="33">
        <f t="shared" si="25"/>
        <v>41979.962563260277</v>
      </c>
      <c r="S28" s="33">
        <f t="shared" ref="S28:T28" si="26">IF(AND(S29="0",S30="0",S32="0"),"0",IF(AND(S29="M",S30="M",S32="M"),"M",IF(AND(S29="L",S30="L",S32="L"),"L",IF(AND(ISTEXT(S29),ISTEXT(S30),ISTEXT(S32)),"L",SUM(S29,S30,S32)))))</f>
        <v>41947</v>
      </c>
      <c r="T28" s="33">
        <f t="shared" si="26"/>
        <v>42272</v>
      </c>
    </row>
    <row r="29" spans="1:20" x14ac:dyDescent="0.2">
      <c r="A29" s="59" t="e">
        <f>CountryCode &amp; ".FC.F4_L.S13.MNAC." &amp; RefVintage</f>
        <v>#REF!</v>
      </c>
      <c r="B29" s="14" t="s">
        <v>16</v>
      </c>
      <c r="C29" s="47" t="s">
        <v>7</v>
      </c>
      <c r="D29" s="62">
        <v>0</v>
      </c>
      <c r="E29" s="65">
        <v>0</v>
      </c>
      <c r="F29" s="62">
        <v>0</v>
      </c>
      <c r="G29" s="62">
        <v>0</v>
      </c>
      <c r="H29" s="62">
        <v>0</v>
      </c>
      <c r="I29" s="62">
        <v>30729</v>
      </c>
      <c r="J29" s="62">
        <v>37235</v>
      </c>
      <c r="K29" s="62">
        <v>37235</v>
      </c>
      <c r="L29" s="62">
        <v>42679</v>
      </c>
      <c r="M29" s="62">
        <v>42679</v>
      </c>
      <c r="N29" s="62">
        <v>42670</v>
      </c>
      <c r="O29" s="62">
        <v>42670</v>
      </c>
      <c r="P29" s="62">
        <v>42670</v>
      </c>
      <c r="Q29" s="62">
        <v>42670</v>
      </c>
      <c r="R29" s="62">
        <v>42670</v>
      </c>
      <c r="S29" s="62">
        <v>42670</v>
      </c>
      <c r="T29" s="25">
        <v>42670</v>
      </c>
    </row>
    <row r="30" spans="1:20" x14ac:dyDescent="0.2">
      <c r="A30" s="59" t="e">
        <f>CountryCode &amp; ".FC.F3_L.S13.MNAC." &amp; RefVintage</f>
        <v>#REF!</v>
      </c>
      <c r="B30" s="14" t="s">
        <v>17</v>
      </c>
      <c r="C30" s="47" t="s">
        <v>68</v>
      </c>
      <c r="D30" s="62">
        <v>0</v>
      </c>
      <c r="E30" s="65">
        <v>-6</v>
      </c>
      <c r="F30" s="62">
        <v>3947</v>
      </c>
      <c r="G30" s="62">
        <v>3407</v>
      </c>
      <c r="H30" s="62">
        <v>5081</v>
      </c>
      <c r="I30" s="62">
        <v>4981</v>
      </c>
      <c r="J30" s="62">
        <v>4845</v>
      </c>
      <c r="K30" s="62">
        <v>2574</v>
      </c>
      <c r="L30" s="62">
        <v>2155</v>
      </c>
      <c r="M30" s="62">
        <v>-333</v>
      </c>
      <c r="N30" s="62">
        <v>-495</v>
      </c>
      <c r="O30" s="62">
        <v>-578</v>
      </c>
      <c r="P30" s="62">
        <v>-814</v>
      </c>
      <c r="Q30" s="62">
        <v>-951</v>
      </c>
      <c r="R30" s="62">
        <v>-690</v>
      </c>
      <c r="S30" s="62">
        <v>-723</v>
      </c>
      <c r="T30" s="25">
        <v>-398</v>
      </c>
    </row>
    <row r="31" spans="1:20" x14ac:dyDescent="0.2">
      <c r="A31" s="59" t="e">
        <f>CountryCode &amp; ".FC.F3_I_L.S13.MNAC." &amp; RefVintage</f>
        <v>#REF!</v>
      </c>
      <c r="B31" s="14"/>
      <c r="C31" s="48" t="s">
        <v>54</v>
      </c>
      <c r="D31" s="63">
        <v>0</v>
      </c>
      <c r="E31" s="63">
        <v>-6</v>
      </c>
      <c r="F31" s="63">
        <v>179</v>
      </c>
      <c r="G31" s="63">
        <v>-361</v>
      </c>
      <c r="H31" s="63">
        <v>490</v>
      </c>
      <c r="I31" s="63">
        <v>391</v>
      </c>
      <c r="J31" s="63">
        <v>254</v>
      </c>
      <c r="K31" s="63">
        <v>2574</v>
      </c>
      <c r="L31" s="63">
        <v>2155</v>
      </c>
      <c r="M31" s="63">
        <v>-333</v>
      </c>
      <c r="N31" s="63">
        <v>-495</v>
      </c>
      <c r="O31" s="63">
        <v>-578</v>
      </c>
      <c r="P31" s="63">
        <v>-814</v>
      </c>
      <c r="Q31" s="63">
        <v>-951</v>
      </c>
      <c r="R31" s="63">
        <v>-690</v>
      </c>
      <c r="S31" s="63">
        <v>-723</v>
      </c>
      <c r="T31" s="27">
        <v>-398</v>
      </c>
    </row>
    <row r="32" spans="1:20" x14ac:dyDescent="0.2">
      <c r="A32" s="59" t="e">
        <f>CountryCode &amp; ".FC.FO_L.S13.MNAC." &amp; RefVintage</f>
        <v>#REF!</v>
      </c>
      <c r="B32" s="19" t="s">
        <v>18</v>
      </c>
      <c r="C32" s="48" t="s">
        <v>55</v>
      </c>
      <c r="D32" s="64">
        <v>0</v>
      </c>
      <c r="E32" s="65">
        <v>12</v>
      </c>
      <c r="F32" s="62">
        <v>9</v>
      </c>
      <c r="G32" s="62">
        <v>18</v>
      </c>
      <c r="H32" s="62">
        <v>38</v>
      </c>
      <c r="I32" s="62">
        <v>913</v>
      </c>
      <c r="J32" s="62">
        <v>2462</v>
      </c>
      <c r="K32" s="62">
        <v>1288</v>
      </c>
      <c r="L32" s="62">
        <v>4</v>
      </c>
      <c r="M32" s="62">
        <v>5</v>
      </c>
      <c r="N32" s="62">
        <v>1</v>
      </c>
      <c r="O32" s="62">
        <v>0</v>
      </c>
      <c r="P32" s="62">
        <v>0</v>
      </c>
      <c r="Q32" s="62">
        <v>0</v>
      </c>
      <c r="R32" s="62">
        <v>-3.7436739726044443E-2</v>
      </c>
      <c r="S32" s="62">
        <v>0</v>
      </c>
      <c r="T32" s="25">
        <v>0</v>
      </c>
    </row>
    <row r="33" spans="1:20" x14ac:dyDescent="0.2">
      <c r="A33" s="59" t="e">
        <f>CountryCode &amp; ".FC.F_CL.S13.MNAC." &amp; RefVintage</f>
        <v>#REF!</v>
      </c>
      <c r="B33" s="42" t="s">
        <v>26</v>
      </c>
      <c r="C33" s="29" t="s">
        <v>43</v>
      </c>
      <c r="D33" s="30">
        <f t="shared" ref="D33:L33" si="27">IF(AND(D34="0",D35="0",D36="0",D37="0"),"0",IF(AND(D34="M",D35="M",D36="M",D37="M"),"M",IF(AND(D34="L",D35="L",D36="L",D37="L"),"L",IF(AND(ISTEXT(D34),ISTEXT(D35),ISTEXT(D36),ISTEXT(D37)),"L",SUM(D34:D37)))))</f>
        <v>0</v>
      </c>
      <c r="E33" s="30">
        <f t="shared" si="27"/>
        <v>1890</v>
      </c>
      <c r="F33" s="30">
        <f t="shared" si="27"/>
        <v>5617</v>
      </c>
      <c r="G33" s="30">
        <f t="shared" si="27"/>
        <v>55834</v>
      </c>
      <c r="H33" s="30">
        <f t="shared" si="27"/>
        <v>67801</v>
      </c>
      <c r="I33" s="30">
        <f t="shared" si="27"/>
        <v>54111</v>
      </c>
      <c r="J33" s="30">
        <f t="shared" si="27"/>
        <v>51145</v>
      </c>
      <c r="K33" s="30">
        <f t="shared" si="27"/>
        <v>51110</v>
      </c>
      <c r="L33" s="33">
        <f t="shared" si="27"/>
        <v>44726</v>
      </c>
      <c r="M33" s="33">
        <f t="shared" ref="M33:N33" si="28">IF(AND(M34="0",M35="0",M36="0",M37="0"),"0",IF(AND(M34="M",M35="M",M36="M",M37="M"),"M",IF(AND(M34="L",M35="L",M36="L",M37="L"),"L",IF(AND(ISTEXT(M34),ISTEXT(M35),ISTEXT(M36),ISTEXT(M37)),"L",SUM(M34:M37)))))</f>
        <v>3880</v>
      </c>
      <c r="N33" s="33">
        <f t="shared" si="28"/>
        <v>380</v>
      </c>
      <c r="O33" s="33">
        <f t="shared" ref="O33:P33" si="29">IF(AND(O34="0",O35="0",O36="0",O37="0"),"0",IF(AND(O34="M",O35="M",O36="M",O37="M"),"M",IF(AND(O34="L",O35="L",O36="L",O37="L"),"L",IF(AND(ISTEXT(O34),ISTEXT(O35),ISTEXT(O36),ISTEXT(O37)),"L",SUM(O34:O37)))))</f>
        <v>350</v>
      </c>
      <c r="P33" s="33">
        <f t="shared" si="29"/>
        <v>320</v>
      </c>
      <c r="Q33" s="33">
        <f t="shared" ref="Q33:R33" si="30">IF(AND(Q34="0",Q35="0",Q36="0",Q37="0"),"0",IF(AND(Q34="M",Q35="M",Q36="M",Q37="M"),"M",IF(AND(Q34="L",Q35="L",Q36="L",Q37="L"),"L",IF(AND(ISTEXT(Q34),ISTEXT(Q35),ISTEXT(Q36),ISTEXT(Q37)),"L",SUM(Q34:Q37)))))</f>
        <v>2729</v>
      </c>
      <c r="R33" s="33">
        <f t="shared" si="30"/>
        <v>18560</v>
      </c>
      <c r="S33" s="33">
        <f t="shared" ref="S33:T33" si="31">IF(AND(S34="0",S35="0",S36="0",S37="0"),"0",IF(AND(S34="M",S35="M",S36="M",S37="M"),"M",IF(AND(S34="L",S35="L",S36="L",S37="L"),"L",IF(AND(ISTEXT(S34),ISTEXT(S35),ISTEXT(S36),ISTEXT(S37)),"L",SUM(S34:S37)))))</f>
        <v>17905</v>
      </c>
      <c r="T33" s="33">
        <f t="shared" si="31"/>
        <v>16784</v>
      </c>
    </row>
    <row r="34" spans="1:20" x14ac:dyDescent="0.2">
      <c r="A34" s="59" t="e">
        <f>CountryCode &amp; ".FC.F_G_CL.S13.MNAC." &amp; RefVintage</f>
        <v>#REF!</v>
      </c>
      <c r="B34" s="14" t="s">
        <v>19</v>
      </c>
      <c r="C34" s="48" t="s">
        <v>56</v>
      </c>
      <c r="D34" s="62">
        <v>0</v>
      </c>
      <c r="E34" s="62">
        <v>0</v>
      </c>
      <c r="F34" s="62">
        <v>1000</v>
      </c>
      <c r="G34" s="62">
        <v>47895</v>
      </c>
      <c r="H34" s="62">
        <v>65093</v>
      </c>
      <c r="I34" s="62">
        <v>51350</v>
      </c>
      <c r="J34" s="62">
        <v>48721</v>
      </c>
      <c r="K34" s="62">
        <v>43159</v>
      </c>
      <c r="L34" s="62">
        <v>42555</v>
      </c>
      <c r="M34" s="62">
        <v>3880</v>
      </c>
      <c r="N34" s="62">
        <v>380</v>
      </c>
      <c r="O34" s="62">
        <v>350</v>
      </c>
      <c r="P34" s="62">
        <v>320</v>
      </c>
      <c r="Q34" s="62">
        <v>2729</v>
      </c>
      <c r="R34" s="62">
        <v>18560</v>
      </c>
      <c r="S34" s="62">
        <v>17905</v>
      </c>
      <c r="T34" s="25">
        <v>16784</v>
      </c>
    </row>
    <row r="35" spans="1:20" x14ac:dyDescent="0.2">
      <c r="A35" s="59" t="e">
        <f>CountryCode &amp; ".FC.F3LS_CL.S13.MNAC." &amp; RefVintage</f>
        <v>#REF!</v>
      </c>
      <c r="B35" s="14" t="s">
        <v>33</v>
      </c>
      <c r="C35" s="48" t="s">
        <v>57</v>
      </c>
      <c r="D35" s="62">
        <v>0</v>
      </c>
      <c r="E35" s="62">
        <v>1890</v>
      </c>
      <c r="F35" s="62">
        <v>4617</v>
      </c>
      <c r="G35" s="62">
        <v>7939</v>
      </c>
      <c r="H35" s="62">
        <v>2708</v>
      </c>
      <c r="I35" s="62">
        <v>2761</v>
      </c>
      <c r="J35" s="62">
        <v>2424</v>
      </c>
      <c r="K35" s="62">
        <v>7951</v>
      </c>
      <c r="L35" s="62">
        <v>2171</v>
      </c>
      <c r="M35" s="62">
        <v>0</v>
      </c>
      <c r="N35" s="62">
        <v>0</v>
      </c>
      <c r="O35" s="62">
        <v>0</v>
      </c>
      <c r="P35" s="62">
        <v>0</v>
      </c>
      <c r="Q35" s="62">
        <v>0</v>
      </c>
      <c r="R35" s="62">
        <v>0</v>
      </c>
      <c r="S35" s="62">
        <v>0</v>
      </c>
      <c r="T35" s="25">
        <v>0</v>
      </c>
    </row>
    <row r="36" spans="1:20" x14ac:dyDescent="0.2">
      <c r="A36" s="59" t="e">
        <f>CountryCode &amp; ".FC.F_SPV_CL.S13.MNAC." &amp; RefVintage</f>
        <v>#REF!</v>
      </c>
      <c r="B36" s="14" t="s">
        <v>34</v>
      </c>
      <c r="C36" s="48" t="s">
        <v>58</v>
      </c>
      <c r="D36" s="62">
        <v>0</v>
      </c>
      <c r="E36" s="62">
        <v>0</v>
      </c>
      <c r="F36" s="62">
        <v>0</v>
      </c>
      <c r="G36" s="62">
        <v>0</v>
      </c>
      <c r="H36" s="62">
        <v>0</v>
      </c>
      <c r="I36" s="62">
        <v>0</v>
      </c>
      <c r="J36" s="62">
        <v>0</v>
      </c>
      <c r="K36" s="62">
        <v>0</v>
      </c>
      <c r="L36" s="62">
        <v>0</v>
      </c>
      <c r="M36" s="62">
        <v>0</v>
      </c>
      <c r="N36" s="62">
        <v>0</v>
      </c>
      <c r="O36" s="62">
        <v>0</v>
      </c>
      <c r="P36" s="62">
        <v>0</v>
      </c>
      <c r="Q36" s="62">
        <v>0</v>
      </c>
      <c r="R36" s="62">
        <v>0</v>
      </c>
      <c r="S36" s="62">
        <v>0</v>
      </c>
      <c r="T36" s="25">
        <v>0</v>
      </c>
    </row>
    <row r="37" spans="1:20" x14ac:dyDescent="0.2">
      <c r="A37" s="59" t="e">
        <f>CountryCode &amp; ".FC.OO_CL.S13.MNAC." &amp; RefVintage</f>
        <v>#REF!</v>
      </c>
      <c r="B37" s="19" t="s">
        <v>37</v>
      </c>
      <c r="C37" s="28" t="s">
        <v>38</v>
      </c>
      <c r="D37" s="64">
        <v>0</v>
      </c>
      <c r="E37" s="64">
        <v>0</v>
      </c>
      <c r="F37" s="64">
        <v>0</v>
      </c>
      <c r="G37" s="64">
        <v>0</v>
      </c>
      <c r="H37" s="64">
        <v>0</v>
      </c>
      <c r="I37" s="64">
        <v>0</v>
      </c>
      <c r="J37" s="64">
        <v>0</v>
      </c>
      <c r="K37" s="64">
        <v>0</v>
      </c>
      <c r="L37" s="64">
        <v>0</v>
      </c>
      <c r="M37" s="64">
        <v>0</v>
      </c>
      <c r="N37" s="64">
        <v>0</v>
      </c>
      <c r="O37" s="64">
        <v>0</v>
      </c>
      <c r="P37" s="64">
        <v>0</v>
      </c>
      <c r="Q37" s="64">
        <v>0</v>
      </c>
      <c r="R37" s="64">
        <v>0</v>
      </c>
      <c r="S37" s="64">
        <v>0</v>
      </c>
      <c r="T37" s="26">
        <v>0</v>
      </c>
    </row>
    <row r="38" spans="1:20" x14ac:dyDescent="0.2">
      <c r="A38" s="59"/>
      <c r="B38" s="37"/>
      <c r="C38" s="38"/>
      <c r="D38" s="6"/>
      <c r="E38" s="6"/>
      <c r="F38" s="6"/>
      <c r="G38" s="6"/>
      <c r="H38" s="6"/>
      <c r="I38" s="6"/>
      <c r="J38" s="6"/>
    </row>
    <row r="39" spans="1:20" ht="25.5" customHeight="1" x14ac:dyDescent="0.2">
      <c r="B39" s="15"/>
      <c r="C39"/>
      <c r="D39"/>
      <c r="E39"/>
      <c r="F39"/>
      <c r="G39"/>
      <c r="H39" s="9"/>
      <c r="I39" s="39" t="s">
        <v>41</v>
      </c>
      <c r="J39" s="40" t="s">
        <v>40</v>
      </c>
      <c r="K39" s="41" t="s">
        <v>42</v>
      </c>
      <c r="L39" s="9"/>
      <c r="M39" s="9"/>
      <c r="N39" s="9"/>
      <c r="O39" s="9"/>
      <c r="P39" s="9"/>
      <c r="Q39" s="9"/>
      <c r="R39" s="9"/>
      <c r="S39" s="9"/>
      <c r="T39" s="9"/>
    </row>
  </sheetData>
  <sheetProtection formatColumns="0" formatRows="0" insertHyperlinks="0" sort="0" autoFilter="0" pivotTables="0"/>
  <mergeCells count="5">
    <mergeCell ref="B21:C21"/>
    <mergeCell ref="F1:G1"/>
    <mergeCell ref="F2:G2"/>
    <mergeCell ref="B1:C1"/>
    <mergeCell ref="H1:J1"/>
  </mergeCells>
  <conditionalFormatting sqref="D7:T10">
    <cfRule type="containsBlanks" dxfId="6" priority="7">
      <formula>LEN(TRIM(D7))=0</formula>
    </cfRule>
  </conditionalFormatting>
  <conditionalFormatting sqref="D12:T17">
    <cfRule type="containsBlanks" dxfId="5" priority="6">
      <formula>LEN(TRIM(D12))=0</formula>
    </cfRule>
  </conditionalFormatting>
  <conditionalFormatting sqref="D24:T27">
    <cfRule type="containsBlanks" dxfId="4" priority="5">
      <formula>LEN(TRIM(D24))=0</formula>
    </cfRule>
  </conditionalFormatting>
  <conditionalFormatting sqref="D29:T32">
    <cfRule type="containsBlanks" dxfId="3" priority="4">
      <formula>LEN(TRIM(D29))=0</formula>
    </cfRule>
  </conditionalFormatting>
  <conditionalFormatting sqref="D34:T37">
    <cfRule type="containsBlanks" dxfId="2" priority="3">
      <formula>LEN(TRIM(D34))=0</formula>
    </cfRule>
  </conditionalFormatting>
  <conditionalFormatting sqref="H1">
    <cfRule type="cellIs" dxfId="1" priority="32" operator="equal">
      <formula>""</formula>
    </cfRule>
  </conditionalFormatting>
  <conditionalFormatting sqref="H3">
    <cfRule type="cellIs" dxfId="0" priority="33" operator="notEqual">
      <formula>""</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3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2024-03-26T10:00:46Z</cp:lastPrinted>
  <dcterms:created xsi:type="dcterms:W3CDTF">2009-06-22T15:37:11Z</dcterms:created>
  <dcterms:modified xsi:type="dcterms:W3CDTF">2024-04-19T12:06:44Z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