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ET1.cec.eu.int\HOMES\048\kowamic\Desktop\EDP_Local_processing_folder\templates_for_bn\"/>
    </mc:Choice>
  </mc:AlternateContent>
  <bookViews>
    <workbookView xWindow="-110" yWindow="-110" windowWidth="23260" windowHeight="12580" activeTab="1"/>
  </bookViews>
  <sheets>
    <sheet name="INSTRUCTIONS" sheetId="23" r:id="rId1"/>
    <sheet name="DATA" sheetId="10" r:id="rId2"/>
    <sheet name="readme" sheetId="25" state="hidden" r:id="rId3"/>
  </sheets>
  <definedNames>
    <definedName name="CodeRng1" localSheetId="1">DATA!$A$7:$A$19</definedName>
    <definedName name="CodeRng2" localSheetId="1">DATA!$A$25:$A$39</definedName>
    <definedName name="CodeRng3" localSheetId="1">DATA!$A$45:$A$55</definedName>
    <definedName name="CountryArray" localSheetId="2">DATA!$BG$1:$BH$40</definedName>
    <definedName name="CountryCode">readme!$B$2</definedName>
    <definedName name="DataRng1" localSheetId="1">DATA!$D$7:$P$19</definedName>
    <definedName name="DataRng2" localSheetId="1">DATA!$D$25:$P$39</definedName>
    <definedName name="DataRng3" localSheetId="1">DATA!$D$45:$P$55</definedName>
    <definedName name="Domain" localSheetId="2">readme!$B$5</definedName>
    <definedName name="FileType" localSheetId="2">readme!$B$1</definedName>
    <definedName name="OK_to_loadQ" localSheetId="2">readme!$B$3</definedName>
    <definedName name="_xlnm.Print_Area" localSheetId="1">DATA!$B$1:$Q$60</definedName>
    <definedName name="RefVintage">readme!$B$4</definedName>
    <definedName name="TimeRng1" localSheetId="1">DATA!$D$6:$P$6</definedName>
    <definedName name="TimeRng2" localSheetId="1">DATA!$D$24:$P$24</definedName>
    <definedName name="TimeRng3" localSheetId="1">DATA!$D$44:$P$44</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O46" i="10" l="1"/>
  <c r="AO47" i="10"/>
  <c r="AO48" i="10"/>
  <c r="AO49" i="10"/>
  <c r="AO51" i="10"/>
  <c r="AO52" i="10"/>
  <c r="AO53" i="10"/>
  <c r="AO54" i="10"/>
  <c r="AO56" i="10"/>
  <c r="AN46" i="10"/>
  <c r="AN47" i="10"/>
  <c r="AN48" i="10"/>
  <c r="AN49" i="10"/>
  <c r="AN51" i="10"/>
  <c r="AN52" i="10"/>
  <c r="AN53" i="10"/>
  <c r="AN54" i="10"/>
  <c r="AN56" i="10"/>
  <c r="AO26" i="10"/>
  <c r="AO27" i="10"/>
  <c r="AO28" i="10"/>
  <c r="AO29" i="10"/>
  <c r="AO31" i="10"/>
  <c r="AO32" i="10"/>
  <c r="AO33" i="10"/>
  <c r="AO34" i="10"/>
  <c r="AO36" i="10"/>
  <c r="AO37" i="10"/>
  <c r="AO38" i="10"/>
  <c r="AO39" i="10"/>
  <c r="AN26" i="10"/>
  <c r="AN27" i="10"/>
  <c r="AN28" i="10"/>
  <c r="AN29" i="10"/>
  <c r="AN31" i="10"/>
  <c r="AN32" i="10"/>
  <c r="AN33" i="10"/>
  <c r="AN34" i="10"/>
  <c r="AN36" i="10"/>
  <c r="AN37" i="10"/>
  <c r="AN38" i="10"/>
  <c r="AN39" i="10"/>
  <c r="AO8" i="10"/>
  <c r="AO9" i="10"/>
  <c r="AO10" i="10"/>
  <c r="AO11" i="10"/>
  <c r="AO13" i="10"/>
  <c r="AO14" i="10"/>
  <c r="AO15" i="10"/>
  <c r="AO16" i="10"/>
  <c r="AO17" i="10"/>
  <c r="AO18" i="10"/>
  <c r="AN8" i="10"/>
  <c r="AN9" i="10"/>
  <c r="AN10" i="10"/>
  <c r="AN11" i="10"/>
  <c r="AN13" i="10"/>
  <c r="AN14" i="10"/>
  <c r="AN15" i="10"/>
  <c r="AN16" i="10"/>
  <c r="AN17" i="10"/>
  <c r="AN18" i="10"/>
  <c r="P45" i="10" l="1"/>
  <c r="P50" i="10"/>
  <c r="AO50" i="10" s="1"/>
  <c r="P25" i="10"/>
  <c r="AO25" i="10" s="1"/>
  <c r="P30" i="10"/>
  <c r="AO30" i="10" s="1"/>
  <c r="P35" i="10"/>
  <c r="AO35" i="10" s="1"/>
  <c r="AO21" i="10" s="1"/>
  <c r="P7" i="10"/>
  <c r="P12" i="10"/>
  <c r="AO12" i="10" s="1"/>
  <c r="P55" i="10" l="1"/>
  <c r="AO55" i="10" s="1"/>
  <c r="AO45" i="10"/>
  <c r="P19" i="10"/>
  <c r="AO19" i="10" s="1"/>
  <c r="AO7" i="10"/>
  <c r="AO4" i="10" s="1"/>
  <c r="E6" i="10"/>
  <c r="F6" i="10" s="1"/>
  <c r="G6" i="10" s="1"/>
  <c r="H6" i="10" s="1"/>
  <c r="I6" i="10" s="1"/>
  <c r="J6" i="10" s="1"/>
  <c r="K6" i="10" s="1"/>
  <c r="L6" i="10" s="1"/>
  <c r="M6" i="10" s="1"/>
  <c r="N6" i="10" s="1"/>
  <c r="O6" i="10" s="1"/>
  <c r="O45" i="10"/>
  <c r="AN45" i="10" s="1"/>
  <c r="O50" i="10"/>
  <c r="AN50" i="10" s="1"/>
  <c r="O25" i="10"/>
  <c r="AN25" i="10" s="1"/>
  <c r="O30" i="10"/>
  <c r="AN30" i="10" s="1"/>
  <c r="O35" i="10"/>
  <c r="AN35" i="10" s="1"/>
  <c r="O7" i="10"/>
  <c r="AN7" i="10" s="1"/>
  <c r="O12" i="10"/>
  <c r="AN12" i="10" s="1"/>
  <c r="AO41" i="10" l="1"/>
  <c r="AN6" i="10"/>
  <c r="BB6" i="10" s="1"/>
  <c r="P6" i="10"/>
  <c r="AO6" i="10" s="1"/>
  <c r="BC6" i="10" s="1"/>
  <c r="O19" i="10"/>
  <c r="AN19" i="10" s="1"/>
  <c r="O55" i="10"/>
  <c r="AN55" i="10" s="1"/>
  <c r="AN21" i="10"/>
  <c r="AM56" i="10"/>
  <c r="AM54" i="10"/>
  <c r="AM53" i="10"/>
  <c r="AM52" i="10"/>
  <c r="AM51" i="10"/>
  <c r="AM49" i="10"/>
  <c r="AM48" i="10"/>
  <c r="AM47" i="10"/>
  <c r="AM46" i="10"/>
  <c r="AM39" i="10"/>
  <c r="AM38" i="10"/>
  <c r="AM37" i="10"/>
  <c r="AM36" i="10"/>
  <c r="AM34" i="10"/>
  <c r="AM33" i="10"/>
  <c r="AM32" i="10"/>
  <c r="AM31" i="10"/>
  <c r="AM29" i="10"/>
  <c r="AM28" i="10"/>
  <c r="AM27" i="10"/>
  <c r="AM26" i="10"/>
  <c r="AM18" i="10"/>
  <c r="AM17" i="10"/>
  <c r="AM16" i="10"/>
  <c r="AM15" i="10"/>
  <c r="AM14" i="10"/>
  <c r="AM13" i="10"/>
  <c r="AM11" i="10"/>
  <c r="AM10" i="10"/>
  <c r="AM9" i="10"/>
  <c r="AM8" i="10"/>
  <c r="AM6" i="10"/>
  <c r="BA6" i="10" s="1"/>
  <c r="N50" i="10"/>
  <c r="AM50" i="10" s="1"/>
  <c r="N45" i="10"/>
  <c r="AM45" i="10" s="1"/>
  <c r="N35" i="10"/>
  <c r="AM35" i="10" s="1"/>
  <c r="N30" i="10"/>
  <c r="AM30" i="10" s="1"/>
  <c r="N25" i="10"/>
  <c r="AM25" i="10" s="1"/>
  <c r="N12" i="10"/>
  <c r="N7" i="10"/>
  <c r="AM7" i="10" s="1"/>
  <c r="AN4" i="10" l="1"/>
  <c r="AN41" i="10"/>
  <c r="N19" i="10"/>
  <c r="AM19" i="10" s="1"/>
  <c r="N55" i="10"/>
  <c r="AM55" i="10" s="1"/>
  <c r="AM41" i="10" s="1"/>
  <c r="AM21" i="10"/>
  <c r="AM12" i="10"/>
  <c r="M44" i="10"/>
  <c r="N44" i="10" s="1"/>
  <c r="AL56" i="10"/>
  <c r="AL54" i="10"/>
  <c r="AL53" i="10"/>
  <c r="AL52" i="10"/>
  <c r="AL51" i="10"/>
  <c r="AL49" i="10"/>
  <c r="AL48" i="10"/>
  <c r="AL47" i="10"/>
  <c r="AL46" i="10"/>
  <c r="AL39" i="10"/>
  <c r="AL38" i="10"/>
  <c r="AL37" i="10"/>
  <c r="AL36" i="10"/>
  <c r="AL34" i="10"/>
  <c r="AL33" i="10"/>
  <c r="AL32" i="10"/>
  <c r="AL31" i="10"/>
  <c r="AL29" i="10"/>
  <c r="AL28" i="10"/>
  <c r="AL27" i="10"/>
  <c r="AL26" i="10"/>
  <c r="AL18" i="10"/>
  <c r="AL17" i="10"/>
  <c r="AL16" i="10"/>
  <c r="AL15" i="10"/>
  <c r="AL14" i="10"/>
  <c r="AL13" i="10"/>
  <c r="AL11" i="10"/>
  <c r="AL10" i="10"/>
  <c r="AL9" i="10"/>
  <c r="AL8" i="10"/>
  <c r="AL6" i="10"/>
  <c r="AZ6" i="10" s="1"/>
  <c r="M50" i="10"/>
  <c r="AL50" i="10" s="1"/>
  <c r="M45" i="10"/>
  <c r="AL45" i="10" s="1"/>
  <c r="M35" i="10"/>
  <c r="AL35" i="10" s="1"/>
  <c r="M30" i="10"/>
  <c r="AL30" i="10" s="1"/>
  <c r="M25" i="10"/>
  <c r="AL25" i="10" s="1"/>
  <c r="M12" i="10"/>
  <c r="AL12" i="10" s="1"/>
  <c r="M7" i="10"/>
  <c r="AM4" i="10" l="1"/>
  <c r="AL44" i="10"/>
  <c r="AZ44" i="10" s="1"/>
  <c r="O44" i="10"/>
  <c r="AM44" i="10"/>
  <c r="BA44" i="10" s="1"/>
  <c r="M55" i="10"/>
  <c r="AL55" i="10" s="1"/>
  <c r="AL41" i="10" s="1"/>
  <c r="AL7" i="10"/>
  <c r="M19" i="10"/>
  <c r="AL19" i="10" s="1"/>
  <c r="AL21" i="10"/>
  <c r="B2" i="25"/>
  <c r="A15" i="10" s="1"/>
  <c r="AN44" i="10" l="1"/>
  <c r="BB44" i="10" s="1"/>
  <c r="P44" i="10"/>
  <c r="AO44" i="10" s="1"/>
  <c r="BC44" i="10" s="1"/>
  <c r="AL4" i="10"/>
  <c r="A55" i="10"/>
  <c r="A53" i="10"/>
  <c r="A51" i="10"/>
  <c r="A49" i="10"/>
  <c r="A47" i="10"/>
  <c r="A45" i="10"/>
  <c r="A38" i="10"/>
  <c r="A36" i="10"/>
  <c r="A34" i="10"/>
  <c r="A32" i="10"/>
  <c r="A30" i="10"/>
  <c r="A28" i="10"/>
  <c r="A26" i="10"/>
  <c r="A19" i="10"/>
  <c r="A17" i="10"/>
  <c r="A13" i="10"/>
  <c r="A11" i="10"/>
  <c r="A9" i="10"/>
  <c r="A7" i="10"/>
  <c r="A54" i="10"/>
  <c r="A52" i="10"/>
  <c r="A50" i="10"/>
  <c r="A48" i="10"/>
  <c r="A46" i="10"/>
  <c r="A39" i="10"/>
  <c r="A37" i="10"/>
  <c r="A35" i="10"/>
  <c r="A33" i="10"/>
  <c r="A31" i="10"/>
  <c r="A29" i="10"/>
  <c r="A27" i="10"/>
  <c r="A25" i="10"/>
  <c r="A18" i="10"/>
  <c r="A16" i="10"/>
  <c r="A14" i="10"/>
  <c r="A12" i="10"/>
  <c r="A10" i="10"/>
  <c r="A8" i="10"/>
  <c r="L50" i="10" l="1"/>
  <c r="K50" i="10"/>
  <c r="J50" i="10"/>
  <c r="I50" i="10"/>
  <c r="H50" i="10"/>
  <c r="G50" i="10"/>
  <c r="F50" i="10"/>
  <c r="E50" i="10"/>
  <c r="D50" i="10"/>
  <c r="L45" i="10"/>
  <c r="L55" i="10" s="1"/>
  <c r="K45" i="10"/>
  <c r="J45" i="10"/>
  <c r="I45" i="10"/>
  <c r="H45" i="10"/>
  <c r="H55" i="10" s="1"/>
  <c r="G45" i="10"/>
  <c r="F45" i="10"/>
  <c r="F55" i="10" s="1"/>
  <c r="E45" i="10"/>
  <c r="D45" i="10"/>
  <c r="D55" i="10" s="1"/>
  <c r="L35" i="10"/>
  <c r="K35" i="10"/>
  <c r="J35" i="10"/>
  <c r="I35" i="10"/>
  <c r="H35" i="10"/>
  <c r="G35" i="10"/>
  <c r="F35" i="10"/>
  <c r="E35" i="10"/>
  <c r="D35" i="10"/>
  <c r="L30" i="10"/>
  <c r="K30" i="10"/>
  <c r="J30" i="10"/>
  <c r="I30" i="10"/>
  <c r="H30" i="10"/>
  <c r="G30" i="10"/>
  <c r="F30" i="10"/>
  <c r="E30" i="10"/>
  <c r="D30" i="10"/>
  <c r="L25" i="10"/>
  <c r="K25" i="10"/>
  <c r="J25" i="10"/>
  <c r="I25" i="10"/>
  <c r="H25" i="10"/>
  <c r="G25" i="10"/>
  <c r="F25" i="10"/>
  <c r="E25" i="10"/>
  <c r="D25" i="10"/>
  <c r="L12" i="10"/>
  <c r="K12" i="10"/>
  <c r="J12" i="10"/>
  <c r="I12" i="10"/>
  <c r="H12" i="10"/>
  <c r="G12" i="10"/>
  <c r="F12" i="10"/>
  <c r="E12" i="10"/>
  <c r="D12" i="10"/>
  <c r="L7" i="10"/>
  <c r="K7" i="10"/>
  <c r="J7" i="10"/>
  <c r="I7" i="10"/>
  <c r="H7" i="10"/>
  <c r="G7" i="10"/>
  <c r="F7" i="10"/>
  <c r="E7" i="10"/>
  <c r="D7" i="10"/>
  <c r="J55" i="10" l="1"/>
  <c r="AI55" i="10" s="1"/>
  <c r="E55" i="10"/>
  <c r="I55" i="10"/>
  <c r="D19" i="10"/>
  <c r="H19" i="10"/>
  <c r="L19" i="10"/>
  <c r="G55" i="10"/>
  <c r="K55" i="10"/>
  <c r="AJ55" i="10" s="1"/>
  <c r="G19" i="10"/>
  <c r="K19" i="10"/>
  <c r="F19" i="10"/>
  <c r="J19" i="10"/>
  <c r="E19" i="10"/>
  <c r="I19" i="10"/>
  <c r="AC46" i="10"/>
  <c r="AD46" i="10"/>
  <c r="AE46" i="10"/>
  <c r="AF46" i="10"/>
  <c r="AG46" i="10"/>
  <c r="AH46" i="10"/>
  <c r="AI46" i="10"/>
  <c r="AJ46" i="10"/>
  <c r="AK46" i="10"/>
  <c r="AC47" i="10"/>
  <c r="AD47" i="10"/>
  <c r="AE47" i="10"/>
  <c r="AF47" i="10"/>
  <c r="AG47" i="10"/>
  <c r="AH47" i="10"/>
  <c r="AI47" i="10"/>
  <c r="AJ47" i="10"/>
  <c r="AK47" i="10"/>
  <c r="AC48" i="10"/>
  <c r="AD48" i="10"/>
  <c r="AE48" i="10"/>
  <c r="AF48" i="10"/>
  <c r="AG48" i="10"/>
  <c r="AH48" i="10"/>
  <c r="AI48" i="10"/>
  <c r="AJ48" i="10"/>
  <c r="AK48" i="10"/>
  <c r="AC49" i="10"/>
  <c r="AD49" i="10"/>
  <c r="AE49" i="10"/>
  <c r="AF49" i="10"/>
  <c r="AG49" i="10"/>
  <c r="AH49" i="10"/>
  <c r="AI49" i="10"/>
  <c r="AJ49" i="10"/>
  <c r="AK49" i="10"/>
  <c r="AC50" i="10"/>
  <c r="AF50" i="10"/>
  <c r="AG50" i="10"/>
  <c r="AH50" i="10"/>
  <c r="AI50" i="10"/>
  <c r="AJ50" i="10"/>
  <c r="AC51" i="10"/>
  <c r="AD51" i="10"/>
  <c r="AE51" i="10"/>
  <c r="AF51" i="10"/>
  <c r="AG51" i="10"/>
  <c r="AH51" i="10"/>
  <c r="AI51" i="10"/>
  <c r="AJ51" i="10"/>
  <c r="AK51" i="10"/>
  <c r="AC52" i="10"/>
  <c r="AD52" i="10"/>
  <c r="AE52" i="10"/>
  <c r="AF52" i="10"/>
  <c r="AG52" i="10"/>
  <c r="AH52" i="10"/>
  <c r="AI52" i="10"/>
  <c r="AJ52" i="10"/>
  <c r="AK52" i="10"/>
  <c r="AC53" i="10"/>
  <c r="AD53" i="10"/>
  <c r="AE53" i="10"/>
  <c r="AF53" i="10"/>
  <c r="AG53" i="10"/>
  <c r="AH53" i="10"/>
  <c r="AI53" i="10"/>
  <c r="AJ53" i="10"/>
  <c r="AK53" i="10"/>
  <c r="AC54" i="10"/>
  <c r="AD54" i="10"/>
  <c r="AE54" i="10"/>
  <c r="AF54" i="10"/>
  <c r="AG54" i="10"/>
  <c r="AH54" i="10"/>
  <c r="AI54" i="10"/>
  <c r="AJ54" i="10"/>
  <c r="AK54" i="10"/>
  <c r="AC55" i="10"/>
  <c r="AG55" i="10"/>
  <c r="AH55" i="10"/>
  <c r="AC56" i="10"/>
  <c r="AD56" i="10"/>
  <c r="AE56" i="10"/>
  <c r="AF56" i="10"/>
  <c r="AG56" i="10"/>
  <c r="AH56" i="10"/>
  <c r="AI56" i="10"/>
  <c r="AJ56" i="10"/>
  <c r="AK56" i="10"/>
  <c r="AJ45" i="10"/>
  <c r="AI45" i="10"/>
  <c r="AH45" i="10"/>
  <c r="AG45" i="10"/>
  <c r="AC45" i="10"/>
  <c r="AK44" i="10"/>
  <c r="AY44" i="10" s="1"/>
  <c r="AJ44" i="10"/>
  <c r="AX44" i="10" s="1"/>
  <c r="AI44" i="10"/>
  <c r="AW44" i="10" s="1"/>
  <c r="AH44" i="10"/>
  <c r="AV44" i="10" s="1"/>
  <c r="AG44" i="10"/>
  <c r="AU44" i="10" s="1"/>
  <c r="AF44" i="10"/>
  <c r="AT44" i="10" s="1"/>
  <c r="AE44" i="10"/>
  <c r="AS44" i="10" s="1"/>
  <c r="AD44" i="10"/>
  <c r="AR44" i="10" s="1"/>
  <c r="AC44" i="10"/>
  <c r="AQ44" i="10" s="1"/>
  <c r="N1" i="10" l="1"/>
  <c r="M1" i="10"/>
  <c r="AH41" i="10"/>
  <c r="AG41" i="10"/>
  <c r="AI41" i="10"/>
  <c r="AC41" i="10"/>
  <c r="AJ41" i="10"/>
  <c r="AK50" i="10"/>
  <c r="AK45" i="10"/>
  <c r="AK55" i="10" l="1"/>
  <c r="AK41" i="10" s="1"/>
  <c r="AE50" i="10"/>
  <c r="AD50" i="10"/>
  <c r="AE45" i="10"/>
  <c r="AF55" i="10" l="1"/>
  <c r="AF45" i="10"/>
  <c r="AD55" i="10"/>
  <c r="AD45" i="10"/>
  <c r="AE55" i="10"/>
  <c r="AE41" i="10" s="1"/>
  <c r="AF41" i="10" l="1"/>
  <c r="AD41" i="10"/>
  <c r="AC38" i="10"/>
  <c r="AD38" i="10"/>
  <c r="AE38" i="10"/>
  <c r="AF38" i="10"/>
  <c r="AG38" i="10"/>
  <c r="AH38" i="10"/>
  <c r="AI38" i="10"/>
  <c r="AJ38" i="10"/>
  <c r="AK38" i="10"/>
  <c r="AC39" i="10"/>
  <c r="AD39" i="10"/>
  <c r="AE39" i="10"/>
  <c r="AF39" i="10"/>
  <c r="AG39" i="10"/>
  <c r="AH39" i="10"/>
  <c r="AI39" i="10"/>
  <c r="AJ39" i="10"/>
  <c r="AK39" i="10"/>
  <c r="AK37" i="10"/>
  <c r="AJ37" i="10"/>
  <c r="AI37" i="10"/>
  <c r="AH37" i="10"/>
  <c r="AG37" i="10"/>
  <c r="AF37" i="10"/>
  <c r="AE37" i="10"/>
  <c r="AD37" i="10"/>
  <c r="AC37" i="10"/>
  <c r="AK36" i="10"/>
  <c r="AJ36" i="10"/>
  <c r="AI36" i="10"/>
  <c r="AH36" i="10"/>
  <c r="AG36" i="10"/>
  <c r="AF36" i="10"/>
  <c r="AE36" i="10"/>
  <c r="AD36" i="10"/>
  <c r="AC36" i="10"/>
  <c r="AK34" i="10"/>
  <c r="AJ34" i="10"/>
  <c r="AI34" i="10"/>
  <c r="AH34" i="10"/>
  <c r="AG34" i="10"/>
  <c r="AF34" i="10"/>
  <c r="AE34" i="10"/>
  <c r="AD34" i="10"/>
  <c r="AC34" i="10"/>
  <c r="AK33" i="10"/>
  <c r="AJ33" i="10"/>
  <c r="AI33" i="10"/>
  <c r="AH33" i="10"/>
  <c r="AG33" i="10"/>
  <c r="AF33" i="10"/>
  <c r="AE33" i="10"/>
  <c r="AD33" i="10"/>
  <c r="AC33" i="10"/>
  <c r="AK32" i="10"/>
  <c r="AJ32" i="10"/>
  <c r="AI32" i="10"/>
  <c r="AH32" i="10"/>
  <c r="AG32" i="10"/>
  <c r="AF32" i="10"/>
  <c r="AE32" i="10"/>
  <c r="AD32" i="10"/>
  <c r="AC32" i="10"/>
  <c r="AK31" i="10"/>
  <c r="AJ31" i="10"/>
  <c r="AI31" i="10"/>
  <c r="AH31" i="10"/>
  <c r="AG31" i="10"/>
  <c r="AF31" i="10"/>
  <c r="AE31" i="10"/>
  <c r="AD31" i="10"/>
  <c r="AC31" i="10"/>
  <c r="AK29" i="10"/>
  <c r="AJ29" i="10"/>
  <c r="AI29" i="10"/>
  <c r="AH29" i="10"/>
  <c r="AG29" i="10"/>
  <c r="AF29" i="10"/>
  <c r="AE29" i="10"/>
  <c r="AD29" i="10"/>
  <c r="AC29" i="10"/>
  <c r="AK28" i="10"/>
  <c r="AJ28" i="10"/>
  <c r="AI28" i="10"/>
  <c r="AH28" i="10"/>
  <c r="AG28" i="10"/>
  <c r="AF28" i="10"/>
  <c r="AE28" i="10"/>
  <c r="AD28" i="10"/>
  <c r="AC28" i="10"/>
  <c r="AK27" i="10"/>
  <c r="AJ27" i="10"/>
  <c r="AI27" i="10"/>
  <c r="AH27" i="10"/>
  <c r="AG27" i="10"/>
  <c r="AF27" i="10"/>
  <c r="AE27" i="10"/>
  <c r="AD27" i="10"/>
  <c r="AC27" i="10"/>
  <c r="AK26" i="10"/>
  <c r="AJ26" i="10"/>
  <c r="AI26" i="10"/>
  <c r="AH26" i="10"/>
  <c r="AG26" i="10"/>
  <c r="AF26" i="10"/>
  <c r="AE26" i="10"/>
  <c r="AD26" i="10"/>
  <c r="AC26" i="10"/>
  <c r="AC24" i="10"/>
  <c r="AQ24" i="10" s="1"/>
  <c r="AK18" i="10"/>
  <c r="AJ18" i="10"/>
  <c r="AI18" i="10"/>
  <c r="AH18" i="10"/>
  <c r="AG18" i="10"/>
  <c r="AF18" i="10"/>
  <c r="AE18" i="10"/>
  <c r="AD18" i="10"/>
  <c r="AC18" i="10"/>
  <c r="AK17" i="10"/>
  <c r="AJ17" i="10"/>
  <c r="AI17" i="10"/>
  <c r="AH17" i="10"/>
  <c r="AG17" i="10"/>
  <c r="AF17" i="10"/>
  <c r="AE17" i="10"/>
  <c r="AD17" i="10"/>
  <c r="AC17" i="10"/>
  <c r="AK16" i="10"/>
  <c r="AJ16" i="10"/>
  <c r="AI16" i="10"/>
  <c r="AH16" i="10"/>
  <c r="AG16" i="10"/>
  <c r="AF16" i="10"/>
  <c r="AE16" i="10"/>
  <c r="AD16" i="10"/>
  <c r="AC16" i="10"/>
  <c r="AK15" i="10"/>
  <c r="AJ15" i="10"/>
  <c r="AI15" i="10"/>
  <c r="AH15" i="10"/>
  <c r="AG15" i="10"/>
  <c r="AF15" i="10"/>
  <c r="AE15" i="10"/>
  <c r="AD15" i="10"/>
  <c r="AC15" i="10"/>
  <c r="AK14" i="10"/>
  <c r="AJ14" i="10"/>
  <c r="AI14" i="10"/>
  <c r="AH14" i="10"/>
  <c r="AG14" i="10"/>
  <c r="AF14" i="10"/>
  <c r="AE14" i="10"/>
  <c r="AD14" i="10"/>
  <c r="AC14" i="10"/>
  <c r="AK13" i="10"/>
  <c r="AJ13" i="10"/>
  <c r="AI13" i="10"/>
  <c r="AH13" i="10"/>
  <c r="AG13" i="10"/>
  <c r="AF13" i="10"/>
  <c r="AE13" i="10"/>
  <c r="AD13" i="10"/>
  <c r="AC13" i="10"/>
  <c r="AK11" i="10"/>
  <c r="AJ11" i="10"/>
  <c r="AI11" i="10"/>
  <c r="AH11" i="10"/>
  <c r="AG11" i="10"/>
  <c r="AF11" i="10"/>
  <c r="AE11" i="10"/>
  <c r="AD11" i="10"/>
  <c r="AC11" i="10"/>
  <c r="AK10" i="10"/>
  <c r="AJ10" i="10"/>
  <c r="AI10" i="10"/>
  <c r="AH10" i="10"/>
  <c r="AG10" i="10"/>
  <c r="AF10" i="10"/>
  <c r="AE10" i="10"/>
  <c r="AD10" i="10"/>
  <c r="AC10" i="10"/>
  <c r="AK9" i="10"/>
  <c r="AJ9" i="10"/>
  <c r="AI9" i="10"/>
  <c r="AH9" i="10"/>
  <c r="AG9" i="10"/>
  <c r="AF9" i="10"/>
  <c r="AE9" i="10"/>
  <c r="AD9" i="10"/>
  <c r="AC9" i="10"/>
  <c r="AK8" i="10"/>
  <c r="AJ8" i="10"/>
  <c r="AI8" i="10"/>
  <c r="AH8" i="10"/>
  <c r="AG8" i="10"/>
  <c r="AF8" i="10"/>
  <c r="AE8" i="10"/>
  <c r="AD8" i="10"/>
  <c r="AC8" i="10"/>
  <c r="AD6" i="10"/>
  <c r="AR6" i="10" s="1"/>
  <c r="AE6" i="10"/>
  <c r="AS6" i="10" s="1"/>
  <c r="AF6" i="10"/>
  <c r="AT6" i="10" s="1"/>
  <c r="AG6" i="10"/>
  <c r="AU6" i="10" s="1"/>
  <c r="AH6" i="10"/>
  <c r="AV6" i="10" s="1"/>
  <c r="AI6" i="10"/>
  <c r="AW6" i="10" s="1"/>
  <c r="AJ6" i="10"/>
  <c r="AX6" i="10" s="1"/>
  <c r="AK6" i="10"/>
  <c r="AY6" i="10" s="1"/>
  <c r="AC6" i="10"/>
  <c r="AQ6" i="10" s="1"/>
  <c r="E24" i="10"/>
  <c r="AD24" i="10" s="1"/>
  <c r="AR24" i="10" s="1"/>
  <c r="D41" i="10" l="1"/>
  <c r="F24" i="10"/>
  <c r="G24" i="10" s="1"/>
  <c r="H24" i="10" s="1"/>
  <c r="I24" i="10" s="1"/>
  <c r="J24" i="10" s="1"/>
  <c r="K24" i="10" s="1"/>
  <c r="L24" i="10" s="1"/>
  <c r="AK35" i="10"/>
  <c r="AJ35" i="10"/>
  <c r="AI35" i="10"/>
  <c r="AH35" i="10"/>
  <c r="AG35" i="10"/>
  <c r="AF35" i="10"/>
  <c r="AE35" i="10"/>
  <c r="AD35" i="10"/>
  <c r="AC35" i="10"/>
  <c r="AD30" i="10"/>
  <c r="AE30" i="10"/>
  <c r="AF30" i="10"/>
  <c r="AG30" i="10"/>
  <c r="AH30" i="10"/>
  <c r="AI30" i="10"/>
  <c r="AJ30" i="10"/>
  <c r="AK30" i="10"/>
  <c r="AC30" i="10"/>
  <c r="AK25" i="10"/>
  <c r="AJ25" i="10"/>
  <c r="AI25" i="10"/>
  <c r="AH25" i="10"/>
  <c r="AG25" i="10"/>
  <c r="AF25" i="10"/>
  <c r="AE25" i="10"/>
  <c r="AD25" i="10"/>
  <c r="AC25" i="10"/>
  <c r="AD12" i="10"/>
  <c r="AE12" i="10"/>
  <c r="AF12" i="10"/>
  <c r="AG12" i="10"/>
  <c r="AH12" i="10"/>
  <c r="AI12" i="10"/>
  <c r="AJ12" i="10"/>
  <c r="AK12" i="10"/>
  <c r="AC12" i="10"/>
  <c r="AD7" i="10"/>
  <c r="AE7" i="10"/>
  <c r="AF7" i="10"/>
  <c r="AG7" i="10"/>
  <c r="AH7" i="10"/>
  <c r="AI7" i="10"/>
  <c r="AJ7" i="10"/>
  <c r="AK7" i="10"/>
  <c r="AC7" i="10"/>
  <c r="AH24" i="10" l="1"/>
  <c r="AV24" i="10" s="1"/>
  <c r="AF24" i="10"/>
  <c r="AT24" i="10" s="1"/>
  <c r="AD21" i="10"/>
  <c r="AH21" i="10"/>
  <c r="AG24" i="10"/>
  <c r="AU24" i="10" s="1"/>
  <c r="AK24" i="10"/>
  <c r="AY24" i="10" s="1"/>
  <c r="M24" i="10"/>
  <c r="AJ24" i="10"/>
  <c r="AX24" i="10" s="1"/>
  <c r="AE24" i="10"/>
  <c r="AS24" i="10" s="1"/>
  <c r="AG21" i="10"/>
  <c r="AK21" i="10"/>
  <c r="AF21" i="10"/>
  <c r="AJ21" i="10"/>
  <c r="AI24" i="10"/>
  <c r="AW24" i="10" s="1"/>
  <c r="AE21" i="10"/>
  <c r="AI21" i="10"/>
  <c r="AC21" i="10"/>
  <c r="AK19" i="10"/>
  <c r="AK4" i="10" s="1"/>
  <c r="AF19" i="10"/>
  <c r="AF4" i="10" s="1"/>
  <c r="AJ19" i="10"/>
  <c r="AJ4" i="10" s="1"/>
  <c r="AI19" i="10"/>
  <c r="AI4" i="10" s="1"/>
  <c r="AH19" i="10"/>
  <c r="AH4" i="10" s="1"/>
  <c r="AG19" i="10"/>
  <c r="AG4" i="10" s="1"/>
  <c r="AC19" i="10"/>
  <c r="AC4" i="10" s="1"/>
  <c r="AD19" i="10"/>
  <c r="AD4" i="10" s="1"/>
  <c r="AE19" i="10"/>
  <c r="AE4" i="10" s="1"/>
  <c r="D4" i="10" l="1"/>
  <c r="D21" i="10"/>
  <c r="AL24" i="10"/>
  <c r="AZ24" i="10" s="1"/>
  <c r="N24" i="10"/>
  <c r="AM24" i="10" l="1"/>
  <c r="BA24" i="10" s="1"/>
  <c r="O24" i="10"/>
  <c r="AN24" i="10" l="1"/>
  <c r="BB24" i="10" s="1"/>
  <c r="P24" i="10"/>
  <c r="AO24" i="10" s="1"/>
  <c r="BC24" i="10" s="1"/>
</calcChain>
</file>

<file path=xl/comments1.xml><?xml version="1.0" encoding="utf-8"?>
<comments xmlns="http://schemas.openxmlformats.org/spreadsheetml/2006/main">
  <authors>
    <author>VINTERA Martin (ESTAT-EXT)</author>
  </authors>
  <commentList>
    <comment ref="H1" authorId="0" shapeId="0">
      <text>
        <r>
          <rPr>
            <b/>
            <sz val="14"/>
            <color indexed="10"/>
            <rFont val="Tahoma"/>
            <family val="2"/>
          </rPr>
          <t>Pls. select from the drop-down list</t>
        </r>
      </text>
    </comment>
  </commentList>
</comments>
</file>

<file path=xl/sharedStrings.xml><?xml version="1.0" encoding="utf-8"?>
<sst xmlns="http://schemas.openxmlformats.org/spreadsheetml/2006/main" count="737" uniqueCount="714">
  <si>
    <t>Millions of national currency</t>
  </si>
  <si>
    <t>Capital injections recorded as deficit-increasing (capital transfer)</t>
  </si>
  <si>
    <t xml:space="preserve">Guarantee fees receivable </t>
  </si>
  <si>
    <t>Calls on guarantees</t>
  </si>
  <si>
    <t>Dividends receivable</t>
  </si>
  <si>
    <t>Interest receivable</t>
  </si>
  <si>
    <t>Other</t>
  </si>
  <si>
    <t>Loans</t>
  </si>
  <si>
    <t>A</t>
  </si>
  <si>
    <t>B</t>
  </si>
  <si>
    <t>C</t>
  </si>
  <si>
    <t>D</t>
  </si>
  <si>
    <t>a)</t>
  </si>
  <si>
    <t>b)</t>
  </si>
  <si>
    <t>c)</t>
  </si>
  <si>
    <t>d)</t>
  </si>
  <si>
    <t>e)</t>
  </si>
  <si>
    <t>f)</t>
  </si>
  <si>
    <t>g)</t>
  </si>
  <si>
    <t>h)</t>
  </si>
  <si>
    <t>REVENUE (a+b+c+d)</t>
  </si>
  <si>
    <t>Net revenue/cost for general government (A-B)</t>
  </si>
  <si>
    <t>Date:</t>
  </si>
  <si>
    <t>Part 1 : Net revenue/cost for general government (impact on government deficit)</t>
  </si>
  <si>
    <t>Equity and investment funds shares/ units</t>
  </si>
  <si>
    <t>7. Liquidity schemes included here are those where the government securities used are not recorded as government debt (see the Eurostat Decision and accompanying guidance note for details). By convention, they are recorded in part 2 as "contingent liabilities outside the general government", as for guarantees, though it should be noted that the exposure of government is likely to be limited.</t>
  </si>
  <si>
    <t>F</t>
  </si>
  <si>
    <t>Member State:</t>
  </si>
  <si>
    <t>INSTRUCTIONS</t>
  </si>
  <si>
    <r>
      <t xml:space="preserve">Part 2 : Outstanding amount of assets, actual liabilities </t>
    </r>
    <r>
      <rPr>
        <b/>
        <sz val="12"/>
        <rFont val="Arial"/>
        <family val="2"/>
      </rPr>
      <t>and contingent liabilities of general government</t>
    </r>
  </si>
  <si>
    <t>E</t>
  </si>
  <si>
    <t>Debt securities</t>
  </si>
  <si>
    <t xml:space="preserve">Closing balance sheet </t>
  </si>
  <si>
    <r>
      <rPr>
        <b/>
        <sz val="10"/>
        <color rgb="FFFF0000"/>
        <rFont val="Arial"/>
        <family val="2"/>
      </rPr>
      <t>Assets</t>
    </r>
    <r>
      <rPr>
        <sz val="10"/>
        <rFont val="Arial"/>
        <family val="2"/>
      </rPr>
      <t xml:space="preserve"> </t>
    </r>
    <r>
      <rPr>
        <b/>
        <sz val="10"/>
        <color rgb="FFFF0000"/>
        <rFont val="Arial"/>
        <family val="2"/>
      </rPr>
      <t>(D=a+b+c+d)</t>
    </r>
  </si>
  <si>
    <t>i)</t>
  </si>
  <si>
    <t>j)</t>
  </si>
  <si>
    <t>f2)</t>
  </si>
  <si>
    <t>Other capital transfer (e.g. asset purchase)</t>
  </si>
  <si>
    <t>k)</t>
  </si>
  <si>
    <t>Other contingent liabilities</t>
  </si>
  <si>
    <t>EXPENDITURE (e+f+f2+g+h)</t>
  </si>
  <si>
    <t>voluntary information</t>
  </si>
  <si>
    <t>compulsory information</t>
  </si>
  <si>
    <t>automatic calculation</t>
  </si>
  <si>
    <t>Contingent liabilities   (F=h+i+j+k)</t>
  </si>
  <si>
    <t xml:space="preserve">       of which net acquisition of NFA</t>
  </si>
  <si>
    <t>9. Indirect liabilities: liabilities corresponding to interventions whose financing cannot distinguished from the government's general financing policy.</t>
  </si>
  <si>
    <t>10. Regarding Deposit Guarantee Funds (whether in general government or not), only compensation operations directly  financed by Government (over and above the amount paid from the Deposit Guarantee Fund's reserves) are included in the table. Other transactions of Deposit Guarantee Funds (i.e. the contributions paid to the Fund by the financial institutions) and those compensations paid by the Fund's reserves or third sources (e.g. borrowing on the market) do not consitute government interventions to support finanical institutions and are not reported in the table.</t>
  </si>
  <si>
    <t>1. This table relates to government activities undertaken to directly support financial institutions. It should not include support measures for non-financial institutions or general economic support measures (for example, changes in social benefits or changes in tax rates).</t>
  </si>
  <si>
    <t>2. Interest payable includes accrued interest, where relevant, and imputed interest on financing (see the Instructions for details).</t>
  </si>
  <si>
    <t>5. The rows 'Other assets / liabilities of general government entities' include the assets and liabilities of entities reclassified into general government or the assets and liabilities of newly established government defeasance structures. In this case care should be taken to avoid counting the debt effect of the rate of financing twice (see the Instructions for details). As regards defeasance structures, the total assets are reported in the table, but only the liabilities included in Maastricht debt are reported in the liabilities row of the table. Non-financial assets of a defeasance structure should be valued independently using a commonly accepted method for assets of their type.
The rows can also contain assets and/or government debt type of liabilities that do not fit on the other lines.
In case the rows are used a country footnote should be added with an explanation.</t>
  </si>
  <si>
    <t xml:space="preserve">6. Guarantees covered are those granted by general government to non-general government units. Reported guarantees do not include guarantees on bank deposits, or guarantees on the liabilities of special purpose entities included below (in row j). Only the value of active guarantees should be included and not the announced ceilings for schemes. They also includes guarantees on assets, whereby government would incur a liability in case of a call.  </t>
  </si>
  <si>
    <r>
      <t>8. Special purpose entities included here are those where government has a significant role, including a guarantee, but which are classified outside the general government sector (see</t>
    </r>
    <r>
      <rPr>
        <sz val="10"/>
        <rFont val="Arial"/>
        <family val="2"/>
      </rPr>
      <t xml:space="preserve"> Eurostat's Decision and accompanying guidance note for details). Their liabilities are recorded outside the general government sector (as contingent liabilities of general government).</t>
    </r>
  </si>
  <si>
    <r>
      <t xml:space="preserve">Supplementary table for reporting government interventions to support financial institutions </t>
    </r>
    <r>
      <rPr>
        <u/>
        <sz val="16"/>
        <color rgb="FF0000FF"/>
        <rFont val="Arial"/>
        <family val="2"/>
      </rPr>
      <t>(1)</t>
    </r>
  </si>
  <si>
    <r>
      <rPr>
        <sz val="10"/>
        <rFont val="Arial"/>
        <family val="2"/>
      </rPr>
      <t xml:space="preserve">Interest payable </t>
    </r>
    <r>
      <rPr>
        <sz val="10"/>
        <color rgb="FF0000FF"/>
        <rFont val="Arial"/>
        <family val="2"/>
      </rPr>
      <t>(2)</t>
    </r>
  </si>
  <si>
    <r>
      <rPr>
        <sz val="10"/>
        <rFont val="Arial"/>
        <family val="2"/>
      </rPr>
      <t xml:space="preserve">Millions of national currency </t>
    </r>
    <r>
      <rPr>
        <sz val="10"/>
        <color rgb="FF0000FF"/>
        <rFont val="Arial"/>
        <family val="2"/>
      </rPr>
      <t>(3)</t>
    </r>
  </si>
  <si>
    <r>
      <rPr>
        <sz val="10"/>
        <rFont val="Arial"/>
        <family val="2"/>
      </rPr>
      <t xml:space="preserve">Other assets of general government entities </t>
    </r>
    <r>
      <rPr>
        <sz val="10"/>
        <color rgb="FF0000FF"/>
        <rFont val="Arial"/>
        <family val="2"/>
      </rPr>
      <t>(5)</t>
    </r>
  </si>
  <si>
    <r>
      <rPr>
        <sz val="10"/>
        <rFont val="Arial"/>
        <family val="2"/>
      </rPr>
      <t xml:space="preserve">      of which indirect liabilities </t>
    </r>
    <r>
      <rPr>
        <sz val="10"/>
        <color rgb="FF0000FF"/>
        <rFont val="Arial"/>
        <family val="2"/>
      </rPr>
      <t>(9)</t>
    </r>
  </si>
  <si>
    <r>
      <rPr>
        <sz val="10"/>
        <rFont val="Arial"/>
        <family val="2"/>
      </rPr>
      <t xml:space="preserve">Other liabilities of general government entities </t>
    </r>
    <r>
      <rPr>
        <sz val="10"/>
        <color rgb="FF0000FF"/>
        <rFont val="Arial"/>
        <family val="2"/>
      </rPr>
      <t>(5)</t>
    </r>
  </si>
  <si>
    <r>
      <rPr>
        <sz val="10"/>
        <rFont val="Arial"/>
        <family val="2"/>
      </rPr>
      <t xml:space="preserve">Liabilities and assets outside general government under guarantee </t>
    </r>
    <r>
      <rPr>
        <sz val="10"/>
        <color rgb="FF0000FF"/>
        <rFont val="Arial"/>
        <family val="2"/>
      </rPr>
      <t>(6)</t>
    </r>
  </si>
  <si>
    <r>
      <rPr>
        <sz val="10"/>
        <rFont val="Arial"/>
        <family val="2"/>
      </rPr>
      <t xml:space="preserve">Securities issued under liquidity schemes </t>
    </r>
    <r>
      <rPr>
        <sz val="10"/>
        <color rgb="FF0000FF"/>
        <rFont val="Arial"/>
        <family val="2"/>
      </rPr>
      <t>(7)</t>
    </r>
  </si>
  <si>
    <r>
      <rPr>
        <sz val="10"/>
        <rFont val="Arial"/>
        <family val="2"/>
      </rPr>
      <t xml:space="preserve">Special purpose entities </t>
    </r>
    <r>
      <rPr>
        <sz val="10"/>
        <color rgb="FF0000FF"/>
        <rFont val="Arial"/>
        <family val="2"/>
      </rPr>
      <t>(8)</t>
    </r>
  </si>
  <si>
    <t>DD/MM/YYYY</t>
  </si>
  <si>
    <t>Austria</t>
  </si>
  <si>
    <t>Belgium</t>
  </si>
  <si>
    <t>Bulgaria</t>
  </si>
  <si>
    <t>Croatia</t>
  </si>
  <si>
    <t>Cyprus</t>
  </si>
  <si>
    <t>Denmark</t>
  </si>
  <si>
    <t>Estonia</t>
  </si>
  <si>
    <t>Finland</t>
  </si>
  <si>
    <t>France</t>
  </si>
  <si>
    <t>Germany</t>
  </si>
  <si>
    <t>Greece</t>
  </si>
  <si>
    <t>Hungary</t>
  </si>
  <si>
    <t>Ireland</t>
  </si>
  <si>
    <t>Italy</t>
  </si>
  <si>
    <t>Latvia</t>
  </si>
  <si>
    <t>Lithuania</t>
  </si>
  <si>
    <t>Luxembourg</t>
  </si>
  <si>
    <t>Malta</t>
  </si>
  <si>
    <t>Poland</t>
  </si>
  <si>
    <t>Portugal</t>
  </si>
  <si>
    <t>Romania</t>
  </si>
  <si>
    <t>Slovenia</t>
  </si>
  <si>
    <t>Spain</t>
  </si>
  <si>
    <t>Sweden</t>
  </si>
  <si>
    <t>United Kingdom</t>
  </si>
  <si>
    <t>Albania</t>
  </si>
  <si>
    <t>Iceland</t>
  </si>
  <si>
    <t>Montenegro</t>
  </si>
  <si>
    <t>Norway</t>
  </si>
  <si>
    <t>Serbia</t>
  </si>
  <si>
    <t>Switzerland</t>
  </si>
  <si>
    <t>Turkey</t>
  </si>
  <si>
    <t>Comments:</t>
  </si>
  <si>
    <t>,F7</t>
  </si>
  <si>
    <t>,F8</t>
  </si>
  <si>
    <t>,F9</t>
  </si>
  <si>
    <t>,F10</t>
  </si>
  <si>
    <t>,F11</t>
  </si>
  <si>
    <t>,F12</t>
  </si>
  <si>
    <t>,F13</t>
  </si>
  <si>
    <t>,F14</t>
  </si>
  <si>
    <t>,F15</t>
  </si>
  <si>
    <t>,F16</t>
  </si>
  <si>
    <t>,F17</t>
  </si>
  <si>
    <t>,F18</t>
  </si>
  <si>
    <t>,F19</t>
  </si>
  <si>
    <t>,G8</t>
  </si>
  <si>
    <t>,G9</t>
  </si>
  <si>
    <t>,G10</t>
  </si>
  <si>
    <t>,G11</t>
  </si>
  <si>
    <t>,G12</t>
  </si>
  <si>
    <t>,G13</t>
  </si>
  <si>
    <t>,G14</t>
  </si>
  <si>
    <t>,G15</t>
  </si>
  <si>
    <t>,G16</t>
  </si>
  <si>
    <t>,G17</t>
  </si>
  <si>
    <t>,G18</t>
  </si>
  <si>
    <t>,G19</t>
  </si>
  <si>
    <t>,H8</t>
  </si>
  <si>
    <t>,I8</t>
  </si>
  <si>
    <t>,J8</t>
  </si>
  <si>
    <t>,K8</t>
  </si>
  <si>
    <t>,L8</t>
  </si>
  <si>
    <t>,H9</t>
  </si>
  <si>
    <t>,I9</t>
  </si>
  <si>
    <t>,J9</t>
  </si>
  <si>
    <t>,K9</t>
  </si>
  <si>
    <t>,L9</t>
  </si>
  <si>
    <t>,H10</t>
  </si>
  <si>
    <t>,I10</t>
  </si>
  <si>
    <t>,J10</t>
  </si>
  <si>
    <t>,K10</t>
  </si>
  <si>
    <t>,L10</t>
  </si>
  <si>
    <t>,H11</t>
  </si>
  <si>
    <t>,I11</t>
  </si>
  <si>
    <t>,J11</t>
  </si>
  <si>
    <t>,K11</t>
  </si>
  <si>
    <t>,L11</t>
  </si>
  <si>
    <t>,H12</t>
  </si>
  <si>
    <t>,I12</t>
  </si>
  <si>
    <t>,J12</t>
  </si>
  <si>
    <t>,K12</t>
  </si>
  <si>
    <t>,L12</t>
  </si>
  <si>
    <t>,H13</t>
  </si>
  <si>
    <t>,I13</t>
  </si>
  <si>
    <t>,J13</t>
  </si>
  <si>
    <t>,K13</t>
  </si>
  <si>
    <t>,L13</t>
  </si>
  <si>
    <t>,H14</t>
  </si>
  <si>
    <t>,I14</t>
  </si>
  <si>
    <t>,J14</t>
  </si>
  <si>
    <t>,K14</t>
  </si>
  <si>
    <t>,L14</t>
  </si>
  <si>
    <t>,H15</t>
  </si>
  <si>
    <t>,I15</t>
  </si>
  <si>
    <t>,J15</t>
  </si>
  <si>
    <t>,K15</t>
  </si>
  <si>
    <t>,L15</t>
  </si>
  <si>
    <t>,H16</t>
  </si>
  <si>
    <t>,I16</t>
  </si>
  <si>
    <t>,J16</t>
  </si>
  <si>
    <t>,K16</t>
  </si>
  <si>
    <t>,L16</t>
  </si>
  <si>
    <t>,H17</t>
  </si>
  <si>
    <t>,I17</t>
  </si>
  <si>
    <t>,J17</t>
  </si>
  <si>
    <t>,K17</t>
  </si>
  <si>
    <t>,L17</t>
  </si>
  <si>
    <t>,H18</t>
  </si>
  <si>
    <t>,I18</t>
  </si>
  <si>
    <t>,J18</t>
  </si>
  <si>
    <t>,K18</t>
  </si>
  <si>
    <t>,L18</t>
  </si>
  <si>
    <t>,H19</t>
  </si>
  <si>
    <t>,I19</t>
  </si>
  <si>
    <t>,J19</t>
  </si>
  <si>
    <t>,K19</t>
  </si>
  <si>
    <t>,L19</t>
  </si>
  <si>
    <t>,G7</t>
  </si>
  <si>
    <t>,H7</t>
  </si>
  <si>
    <t>,I7</t>
  </si>
  <si>
    <t>,J7</t>
  </si>
  <si>
    <t>,K7</t>
  </si>
  <si>
    <t>,L7</t>
  </si>
  <si>
    <t>,G25</t>
  </si>
  <si>
    <t>,H25</t>
  </si>
  <si>
    <t>,I25</t>
  </si>
  <si>
    <t>,J25</t>
  </si>
  <si>
    <t>,K25</t>
  </si>
  <si>
    <t>,L25</t>
  </si>
  <si>
    <t>,F25</t>
  </si>
  <si>
    <t>,F26</t>
  </si>
  <si>
    <t>,G26</t>
  </si>
  <si>
    <t>,H26</t>
  </si>
  <si>
    <t>,I26</t>
  </si>
  <si>
    <t>,J26</t>
  </si>
  <si>
    <t>,K26</t>
  </si>
  <si>
    <t>,L26</t>
  </si>
  <si>
    <t>,F27</t>
  </si>
  <si>
    <t>,G27</t>
  </si>
  <si>
    <t>,H27</t>
  </si>
  <si>
    <t>,I27</t>
  </si>
  <si>
    <t>,J27</t>
  </si>
  <si>
    <t>,K27</t>
  </si>
  <si>
    <t>,L27</t>
  </si>
  <si>
    <t>,F28</t>
  </si>
  <si>
    <t>,G28</t>
  </si>
  <si>
    <t>,H28</t>
  </si>
  <si>
    <t>,I28</t>
  </si>
  <si>
    <t>,J28</t>
  </si>
  <si>
    <t>,K28</t>
  </si>
  <si>
    <t>,L28</t>
  </si>
  <si>
    <t>,F29</t>
  </si>
  <si>
    <t>,G29</t>
  </si>
  <si>
    <t>,H29</t>
  </si>
  <si>
    <t>,I29</t>
  </si>
  <si>
    <t>,J29</t>
  </si>
  <si>
    <t>,K29</t>
  </si>
  <si>
    <t>,L29</t>
  </si>
  <si>
    <t>,F30</t>
  </si>
  <si>
    <t>,G30</t>
  </si>
  <si>
    <t>,H30</t>
  </si>
  <si>
    <t>,I30</t>
  </si>
  <si>
    <t>,J30</t>
  </si>
  <si>
    <t>,K30</t>
  </si>
  <si>
    <t>,L30</t>
  </si>
  <si>
    <t>,F31</t>
  </si>
  <si>
    <t>,G31</t>
  </si>
  <si>
    <t>,H31</t>
  </si>
  <si>
    <t>,I31</t>
  </si>
  <si>
    <t>,J31</t>
  </si>
  <si>
    <t>,K31</t>
  </si>
  <si>
    <t>,L31</t>
  </si>
  <si>
    <t>,F32</t>
  </si>
  <si>
    <t>,G32</t>
  </si>
  <si>
    <t>,H32</t>
  </si>
  <si>
    <t>,I32</t>
  </si>
  <si>
    <t>,J32</t>
  </si>
  <si>
    <t>,K32</t>
  </si>
  <si>
    <t>,L32</t>
  </si>
  <si>
    <t>,F33</t>
  </si>
  <si>
    <t>,G33</t>
  </si>
  <si>
    <t>,H33</t>
  </si>
  <si>
    <t>,I33</t>
  </si>
  <si>
    <t>,J33</t>
  </si>
  <si>
    <t>,K33</t>
  </si>
  <si>
    <t>,L33</t>
  </si>
  <si>
    <t>,F34</t>
  </si>
  <si>
    <t>,G34</t>
  </si>
  <si>
    <t>,H34</t>
  </si>
  <si>
    <t>,I34</t>
  </si>
  <si>
    <t>,J34</t>
  </si>
  <si>
    <t>,K34</t>
  </si>
  <si>
    <t>,L34</t>
  </si>
  <si>
    <t>,F35</t>
  </si>
  <si>
    <t>,G35</t>
  </si>
  <si>
    <t>,H35</t>
  </si>
  <si>
    <t>,I35</t>
  </si>
  <si>
    <t>,J35</t>
  </si>
  <si>
    <t>,K35</t>
  </si>
  <si>
    <t>,L35</t>
  </si>
  <si>
    <t>,F36</t>
  </si>
  <si>
    <t>,G36</t>
  </si>
  <si>
    <t>,H36</t>
  </si>
  <si>
    <t>,I36</t>
  </si>
  <si>
    <t>,J36</t>
  </si>
  <si>
    <t>,K36</t>
  </si>
  <si>
    <t>,L36</t>
  </si>
  <si>
    <t>,F37</t>
  </si>
  <si>
    <t>,G37</t>
  </si>
  <si>
    <t>,H37</t>
  </si>
  <si>
    <t>,I37</t>
  </si>
  <si>
    <t>,J37</t>
  </si>
  <si>
    <t>,K37</t>
  </si>
  <si>
    <t>,L37</t>
  </si>
  <si>
    <t>,F38</t>
  </si>
  <si>
    <t>,G38</t>
  </si>
  <si>
    <t>,H38</t>
  </si>
  <si>
    <t>,I38</t>
  </si>
  <si>
    <t>,J38</t>
  </si>
  <si>
    <t>,K38</t>
  </si>
  <si>
    <t>,L38</t>
  </si>
  <si>
    <t>,F39</t>
  </si>
  <si>
    <t>,G39</t>
  </si>
  <si>
    <t>,H39</t>
  </si>
  <si>
    <t>,I39</t>
  </si>
  <si>
    <t>,J39</t>
  </si>
  <si>
    <t>,K39</t>
  </si>
  <si>
    <t>,L39</t>
  </si>
  <si>
    <t>Millions of national currency (3)</t>
  </si>
  <si>
    <t>Transactions of the period</t>
  </si>
  <si>
    <t>G</t>
  </si>
  <si>
    <t>Other financial assets of general government entities</t>
  </si>
  <si>
    <t>H</t>
  </si>
  <si>
    <t>e1)</t>
  </si>
  <si>
    <t>e2)</t>
  </si>
  <si>
    <t xml:space="preserve">Other liabilities of general government entities </t>
  </si>
  <si>
    <t>G-H=C</t>
  </si>
  <si>
    <t>Net lending / Net borrowing</t>
  </si>
  <si>
    <r>
      <rPr>
        <b/>
        <sz val="10"/>
        <color rgb="FFFF0000"/>
        <rFont val="Arial"/>
        <family val="2"/>
      </rPr>
      <t>Assets</t>
    </r>
    <r>
      <rPr>
        <sz val="10"/>
        <color rgb="FFFF0000"/>
        <rFont val="Arial"/>
        <family val="2"/>
      </rPr>
      <t xml:space="preserve"> </t>
    </r>
    <r>
      <rPr>
        <b/>
        <sz val="10"/>
        <color rgb="FFFF0000"/>
        <rFont val="Arial"/>
        <family val="2"/>
      </rPr>
      <t>(G=a+b+c+d)</t>
    </r>
  </si>
  <si>
    <r>
      <rPr>
        <b/>
        <sz val="10"/>
        <color rgb="FFFF0000"/>
        <rFont val="Arial"/>
        <family val="2"/>
      </rPr>
      <t>Liabilities</t>
    </r>
    <r>
      <rPr>
        <sz val="10"/>
        <color rgb="FFFF0000"/>
        <rFont val="Arial"/>
        <family val="2"/>
      </rPr>
      <t xml:space="preserve">  </t>
    </r>
    <r>
      <rPr>
        <b/>
        <sz val="10"/>
        <color rgb="FFFF0000"/>
        <rFont val="Arial"/>
        <family val="2"/>
      </rPr>
      <t>(H=e1+e2+f+g)=G-C</t>
    </r>
  </si>
  <si>
    <t>Country comments</t>
  </si>
  <si>
    <t>Part 3 : transaction in financial assets, actual liabilities of general government (to be filled in on a voluntary basis - not to be published)</t>
  </si>
  <si>
    <t>Indirect liabilities (e1=H-e2-f-g)</t>
  </si>
  <si>
    <t>series</t>
  </si>
  <si>
    <t>,F45</t>
  </si>
  <si>
    <t>,G45</t>
  </si>
  <si>
    <t>,H45</t>
  </si>
  <si>
    <t>,I45</t>
  </si>
  <si>
    <t>,J45</t>
  </si>
  <si>
    <t>,K45</t>
  </si>
  <si>
    <t>,L45</t>
  </si>
  <si>
    <t>,F46</t>
  </si>
  <si>
    <t>,G46</t>
  </si>
  <si>
    <t>,H46</t>
  </si>
  <si>
    <t>,I46</t>
  </si>
  <si>
    <t>,J46</t>
  </si>
  <si>
    <t>,K46</t>
  </si>
  <si>
    <t>,L46</t>
  </si>
  <si>
    <t>,F47</t>
  </si>
  <si>
    <t>,G47</t>
  </si>
  <si>
    <t>,H47</t>
  </si>
  <si>
    <t>,I47</t>
  </si>
  <si>
    <t>,J47</t>
  </si>
  <si>
    <t>,K47</t>
  </si>
  <si>
    <t>,L47</t>
  </si>
  <si>
    <t>,F48</t>
  </si>
  <si>
    <t>,G48</t>
  </si>
  <si>
    <t>,H48</t>
  </si>
  <si>
    <t>,I48</t>
  </si>
  <si>
    <t>,J48</t>
  </si>
  <si>
    <t>,K48</t>
  </si>
  <si>
    <t>,L48</t>
  </si>
  <si>
    <t>,F49</t>
  </si>
  <si>
    <t>,G49</t>
  </si>
  <si>
    <t>,H49</t>
  </si>
  <si>
    <t>,I49</t>
  </si>
  <si>
    <t>,J49</t>
  </si>
  <si>
    <t>,K49</t>
  </si>
  <si>
    <t>,L49</t>
  </si>
  <si>
    <t>,F50</t>
  </si>
  <si>
    <t>,G50</t>
  </si>
  <si>
    <t>,H50</t>
  </si>
  <si>
    <t>,I50</t>
  </si>
  <si>
    <t>,J50</t>
  </si>
  <si>
    <t>,K50</t>
  </si>
  <si>
    <t>,L50</t>
  </si>
  <si>
    <t>,F51</t>
  </si>
  <si>
    <t>,G51</t>
  </si>
  <si>
    <t>,H51</t>
  </si>
  <si>
    <t>,I51</t>
  </si>
  <si>
    <t>,J51</t>
  </si>
  <si>
    <t>,K51</t>
  </si>
  <si>
    <t>,L51</t>
  </si>
  <si>
    <t>,F52</t>
  </si>
  <si>
    <t>,G52</t>
  </si>
  <si>
    <t>,H52</t>
  </si>
  <si>
    <t>,I52</t>
  </si>
  <si>
    <t>,J52</t>
  </si>
  <si>
    <t>,K52</t>
  </si>
  <si>
    <t>,L52</t>
  </si>
  <si>
    <t>,F53</t>
  </si>
  <si>
    <t>,G53</t>
  </si>
  <si>
    <t>,H53</t>
  </si>
  <si>
    <t>,I53</t>
  </si>
  <si>
    <t>,J53</t>
  </si>
  <si>
    <t>,K53</t>
  </si>
  <si>
    <t>,L53</t>
  </si>
  <si>
    <t>,F54</t>
  </si>
  <si>
    <t>,G54</t>
  </si>
  <si>
    <t>,H54</t>
  </si>
  <si>
    <t>,I54</t>
  </si>
  <si>
    <t>,J54</t>
  </si>
  <si>
    <t>,K54</t>
  </si>
  <si>
    <t>,L54</t>
  </si>
  <si>
    <t>,F55</t>
  </si>
  <si>
    <t>,G55</t>
  </si>
  <si>
    <t>,H55</t>
  </si>
  <si>
    <t>,I55</t>
  </si>
  <si>
    <t>,J55</t>
  </si>
  <si>
    <t>,K55</t>
  </si>
  <si>
    <t>,L55</t>
  </si>
  <si>
    <t>,F56</t>
  </si>
  <si>
    <t>,G56</t>
  </si>
  <si>
    <t>,H56</t>
  </si>
  <si>
    <t>,I56</t>
  </si>
  <si>
    <t>,J56</t>
  </si>
  <si>
    <t>,K56</t>
  </si>
  <si>
    <t>,L56</t>
  </si>
  <si>
    <t>,D7</t>
  </si>
  <si>
    <t>,D8</t>
  </si>
  <si>
    <t>,D9</t>
  </si>
  <si>
    <t>,D10</t>
  </si>
  <si>
    <t>,D11</t>
  </si>
  <si>
    <t>,D12</t>
  </si>
  <si>
    <t>,D13</t>
  </si>
  <si>
    <t>,D14</t>
  </si>
  <si>
    <t>,D15</t>
  </si>
  <si>
    <t>,D16</t>
  </si>
  <si>
    <t>,D17</t>
  </si>
  <si>
    <t>,D18</t>
  </si>
  <si>
    <t>,D19</t>
  </si>
  <si>
    <t>,D25</t>
  </si>
  <si>
    <t>,D26</t>
  </si>
  <si>
    <t>,D27</t>
  </si>
  <si>
    <t>,D28</t>
  </si>
  <si>
    <t>,D29</t>
  </si>
  <si>
    <t>,D30</t>
  </si>
  <si>
    <t>,D31</t>
  </si>
  <si>
    <t>,D32</t>
  </si>
  <si>
    <t>,D33</t>
  </si>
  <si>
    <t>,D34</t>
  </si>
  <si>
    <t>,D35</t>
  </si>
  <si>
    <t>,D36</t>
  </si>
  <si>
    <t>,D37</t>
  </si>
  <si>
    <t>,D38</t>
  </si>
  <si>
    <t>,D39</t>
  </si>
  <si>
    <t>,D45</t>
  </si>
  <si>
    <t>,D46</t>
  </si>
  <si>
    <t>,D47</t>
  </si>
  <si>
    <t>,D48</t>
  </si>
  <si>
    <t>,D49</t>
  </si>
  <si>
    <t>,D50</t>
  </si>
  <si>
    <t>,D51</t>
  </si>
  <si>
    <t>,D52</t>
  </si>
  <si>
    <t>,D53</t>
  </si>
  <si>
    <t>,D54</t>
  </si>
  <si>
    <t>,D55</t>
  </si>
  <si>
    <t>,D56</t>
  </si>
  <si>
    <t>,E7</t>
  </si>
  <si>
    <t>,E8</t>
  </si>
  <si>
    <t>,E9</t>
  </si>
  <si>
    <t>,E10</t>
  </si>
  <si>
    <t>,E11</t>
  </si>
  <si>
    <t>,E12</t>
  </si>
  <si>
    <t>,E13</t>
  </si>
  <si>
    <t>,E14</t>
  </si>
  <si>
    <t>,E15</t>
  </si>
  <si>
    <t>,E16</t>
  </si>
  <si>
    <t>,E17</t>
  </si>
  <si>
    <t>,E18</t>
  </si>
  <si>
    <t>,E19</t>
  </si>
  <si>
    <t>,E25</t>
  </si>
  <si>
    <t>,E26</t>
  </si>
  <si>
    <t>,E27</t>
  </si>
  <si>
    <t>,E28</t>
  </si>
  <si>
    <t>,E29</t>
  </si>
  <si>
    <t>,E30</t>
  </si>
  <si>
    <t>,E31</t>
  </si>
  <si>
    <t>,E32</t>
  </si>
  <si>
    <t>,E33</t>
  </si>
  <si>
    <t>,E34</t>
  </si>
  <si>
    <t>,E35</t>
  </si>
  <si>
    <t>,E36</t>
  </si>
  <si>
    <t>,E37</t>
  </si>
  <si>
    <t>,E38</t>
  </si>
  <si>
    <t>,E39</t>
  </si>
  <si>
    <t>,E45</t>
  </si>
  <si>
    <t>,E46</t>
  </si>
  <si>
    <t>,E47</t>
  </si>
  <si>
    <t>,E48</t>
  </si>
  <si>
    <t>,E49</t>
  </si>
  <si>
    <t>,E50</t>
  </si>
  <si>
    <t>,E51</t>
  </si>
  <si>
    <t>,E52</t>
  </si>
  <si>
    <t>,E53</t>
  </si>
  <si>
    <t>,E54</t>
  </si>
  <si>
    <t>,E55</t>
  </si>
  <si>
    <t>,E56</t>
  </si>
  <si>
    <t>Type</t>
  </si>
  <si>
    <t>&lt;&lt; e.g. Histo, quest, notif (only used in the output csv filename)</t>
  </si>
  <si>
    <t>Country code</t>
  </si>
  <si>
    <t>&lt;&lt; this must correspond to the country code in the filename! If ok, it is used for Fame codes. If not, loading does not proceed</t>
  </si>
  <si>
    <t>OK to load?</t>
  </si>
  <si>
    <t>yes</t>
  </si>
  <si>
    <t>&lt;&lt; this can be any kind of check, if "yes", loading will proceed</t>
  </si>
  <si>
    <t>Vintage</t>
  </si>
  <si>
    <t>&lt;&lt; Named "RefVintage", these are used for Fame codes to be loaded, enough to change before each notification</t>
  </si>
  <si>
    <t>Domain</t>
  </si>
  <si>
    <t>EDP</t>
  </si>
  <si>
    <t>&lt;&lt; domain name</t>
  </si>
  <si>
    <t>Note:</t>
  </si>
  <si>
    <t>"Vintage" and "CountryCode" are used internally in this workbook (for creating the formulas), the remaining parameters are used by the macro "FameLoader"</t>
  </si>
  <si>
    <t>AT</t>
  </si>
  <si>
    <t>BE</t>
  </si>
  <si>
    <t>BG</t>
  </si>
  <si>
    <t>HR</t>
  </si>
  <si>
    <t>CY</t>
  </si>
  <si>
    <t>CZ</t>
  </si>
  <si>
    <t>DK</t>
  </si>
  <si>
    <t>EE</t>
  </si>
  <si>
    <t>FI</t>
  </si>
  <si>
    <t>FR</t>
  </si>
  <si>
    <t>DE</t>
  </si>
  <si>
    <t>EL</t>
  </si>
  <si>
    <t>HU</t>
  </si>
  <si>
    <t>IE</t>
  </si>
  <si>
    <t>IT</t>
  </si>
  <si>
    <t>LV</t>
  </si>
  <si>
    <t>LT</t>
  </si>
  <si>
    <t>LU</t>
  </si>
  <si>
    <t>MT</t>
  </si>
  <si>
    <t>NL</t>
  </si>
  <si>
    <t>PL</t>
  </si>
  <si>
    <t>PT</t>
  </si>
  <si>
    <t>RO</t>
  </si>
  <si>
    <t>SK</t>
  </si>
  <si>
    <t>SI</t>
  </si>
  <si>
    <t>ES</t>
  </si>
  <si>
    <t>SE</t>
  </si>
  <si>
    <t>UK</t>
  </si>
  <si>
    <t>AL</t>
  </si>
  <si>
    <t>IS</t>
  </si>
  <si>
    <t>MK</t>
  </si>
  <si>
    <t>ME</t>
  </si>
  <si>
    <t>NO</t>
  </si>
  <si>
    <t>RS</t>
  </si>
  <si>
    <t>CH</t>
  </si>
  <si>
    <t>TR</t>
  </si>
  <si>
    <t>xxxx</t>
  </si>
  <si>
    <t>ZZ</t>
  </si>
  <si>
    <t>fincr</t>
  </si>
  <si>
    <t>,M7</t>
  </si>
  <si>
    <t>,M8</t>
  </si>
  <si>
    <t>,M9</t>
  </si>
  <si>
    <t>,M10</t>
  </si>
  <si>
    <t>,M11</t>
  </si>
  <si>
    <t>,M12</t>
  </si>
  <si>
    <t>,M13</t>
  </si>
  <si>
    <t>,M14</t>
  </si>
  <si>
    <t>,M15</t>
  </si>
  <si>
    <t>,M16</t>
  </si>
  <si>
    <t>,M17</t>
  </si>
  <si>
    <t>,M18</t>
  </si>
  <si>
    <t>,M19</t>
  </si>
  <si>
    <t>,M25</t>
  </si>
  <si>
    <t>,M26</t>
  </si>
  <si>
    <t>,M27</t>
  </si>
  <si>
    <t>,M28</t>
  </si>
  <si>
    <t>,M29</t>
  </si>
  <si>
    <t>,M30</t>
  </si>
  <si>
    <t>,M31</t>
  </si>
  <si>
    <t>,M32</t>
  </si>
  <si>
    <t>,M33</t>
  </si>
  <si>
    <t>,M34</t>
  </si>
  <si>
    <t>,M35</t>
  </si>
  <si>
    <t>,M36</t>
  </si>
  <si>
    <t>,M37</t>
  </si>
  <si>
    <t>,M38</t>
  </si>
  <si>
    <t>,M39</t>
  </si>
  <si>
    <t>,M45</t>
  </si>
  <si>
    <t>,M46</t>
  </si>
  <si>
    <t>,M47</t>
  </si>
  <si>
    <t>,M48</t>
  </si>
  <si>
    <t>,M49</t>
  </si>
  <si>
    <t>,M50</t>
  </si>
  <si>
    <t>,M51</t>
  </si>
  <si>
    <t>,M52</t>
  </si>
  <si>
    <t>,M53</t>
  </si>
  <si>
    <t>,M54</t>
  </si>
  <si>
    <t>,M55</t>
  </si>
  <si>
    <t>,M56</t>
  </si>
  <si>
    <t>Apr.2018</t>
  </si>
  <si>
    <t>,N7</t>
  </si>
  <si>
    <t>,N8</t>
  </si>
  <si>
    <t>,N9</t>
  </si>
  <si>
    <t>,N10</t>
  </si>
  <si>
    <t>,N11</t>
  </si>
  <si>
    <t>,N12</t>
  </si>
  <si>
    <t>,N13</t>
  </si>
  <si>
    <t>,N14</t>
  </si>
  <si>
    <t>,N15</t>
  </si>
  <si>
    <t>,N16</t>
  </si>
  <si>
    <t>,N17</t>
  </si>
  <si>
    <t>,N18</t>
  </si>
  <si>
    <t>,N19</t>
  </si>
  <si>
    <t>,N25</t>
  </si>
  <si>
    <t>,N26</t>
  </si>
  <si>
    <t>,N27</t>
  </si>
  <si>
    <t>,N28</t>
  </si>
  <si>
    <t>,N29</t>
  </si>
  <si>
    <t>,N30</t>
  </si>
  <si>
    <t>,N31</t>
  </si>
  <si>
    <t>,N32</t>
  </si>
  <si>
    <t>,N33</t>
  </si>
  <si>
    <t>,N34</t>
  </si>
  <si>
    <t>,N35</t>
  </si>
  <si>
    <t>,N36</t>
  </si>
  <si>
    <t>,N37</t>
  </si>
  <si>
    <t>,N38</t>
  </si>
  <si>
    <t>,N39</t>
  </si>
  <si>
    <t>,N45</t>
  </si>
  <si>
    <t>,N46</t>
  </si>
  <si>
    <t>,N47</t>
  </si>
  <si>
    <t>,N48</t>
  </si>
  <si>
    <t>,N49</t>
  </si>
  <si>
    <t>,N50</t>
  </si>
  <si>
    <t>,N51</t>
  </si>
  <si>
    <t>,N52</t>
  </si>
  <si>
    <t>,N53</t>
  </si>
  <si>
    <t>,N54</t>
  </si>
  <si>
    <t>,N55</t>
  </si>
  <si>
    <t>,N56</t>
  </si>
  <si>
    <t>(See also the Instructions for the completion of the supplementary table on government interventions to support financial institutions).</t>
  </si>
  <si>
    <t>4. The liabilities rows show impact on government debt from the activities to support financial institutions. Apart from cases of direct borrowing, by convention, for the liabilities entries, it is assumed that there is a direct impact on government debt from activities, which imply a transfer of cash from government (e.g. transfer of cash relating to capital injections, loans granted, purchase of financial assets). In addition, imputed financing costs should be included. 
By default, liabilities not financed through a dedicated instrument ("indirect liabilities", i.e. liabilities deemed to be financed through the general financing policy of government) are reported in the row "debt securities". The amount of indirect liabilities may be noted in the voluntary detail row "of which indirect liabilities". 
A liability should be reported as long as the corresponding asset (assumed to be financed by it) is held by a government unit or as soon as a corresponding capital transfer operation takes place. Borrowing (with
the intention to finance a support operation) in a financial period prior to the one when the operation actually 
takes place should not be recorded as a liability in the table before the actual support operation takes place.</t>
  </si>
  <si>
    <t xml:space="preserve">Countries may add comments to explain their national data in the specified "Comments" column. If you add a comment, please specify whether it refers to a specific year's entry only or to the entire time-series (unless self-evident).
In particular, comments should be inserted for any major operation, for any operation reported in rows d) and h) of Part 1 or rows d), g) and k) of Part 2, as well as for every case for which the difference between the assets of year T from assets of year T-1 differs significantly from the value of transactions for year T.
</t>
  </si>
  <si>
    <r>
      <t xml:space="preserve">3. The appropriate valuation for all entries in part 2 is nominal value, except for ordinary quoted shares, which should be recorded at market value, ordinary unquoted shares which, where possible, should be valued in line with ESA 2010 </t>
    </r>
    <r>
      <rPr>
        <sz val="10"/>
        <rFont val="Calibri"/>
        <family val="2"/>
      </rPr>
      <t>§§</t>
    </r>
    <r>
      <rPr>
        <sz val="10"/>
        <rFont val="Arial"/>
        <family val="2"/>
      </rPr>
      <t>7.73-7.79 and debt securities held as assets, where market value should be used, provided that an active market exists and the market value can be reliably determined. In Council Regulation 479/2009, as amended, the nominal value is considered equivalent to the face value. The face valuation of certain debt instruments, notably deposits and various types of bonds, is further specified in chapter VIII.2 of the Manual on Government Deficit and Debt – ESA 2010 implementation. Reporting of debt in foreign currency and revaluation effects should follow the rules in ESA 2010 and Reg. 479/2009. Footnotes may also be used if needed.</t>
    </r>
  </si>
  <si>
    <t>,O7</t>
  </si>
  <si>
    <t>,O8</t>
  </si>
  <si>
    <t>,O9</t>
  </si>
  <si>
    <t>,O10</t>
  </si>
  <si>
    <t>,O11</t>
  </si>
  <si>
    <t>,O12</t>
  </si>
  <si>
    <t>,O13</t>
  </si>
  <si>
    <t>,O14</t>
  </si>
  <si>
    <t>,O15</t>
  </si>
  <si>
    <t>,O16</t>
  </si>
  <si>
    <t>,O17</t>
  </si>
  <si>
    <t>,O18</t>
  </si>
  <si>
    <t>,O19</t>
  </si>
  <si>
    <t>,O25</t>
  </si>
  <si>
    <t>,O26</t>
  </si>
  <si>
    <t>,O27</t>
  </si>
  <si>
    <t>,O28</t>
  </si>
  <si>
    <t>,O29</t>
  </si>
  <si>
    <t>,O30</t>
  </si>
  <si>
    <t>,O31</t>
  </si>
  <si>
    <t>,O32</t>
  </si>
  <si>
    <t>,O33</t>
  </si>
  <si>
    <t>,O34</t>
  </si>
  <si>
    <t>,O35</t>
  </si>
  <si>
    <t>,O36</t>
  </si>
  <si>
    <t>,O37</t>
  </si>
  <si>
    <t>,O38</t>
  </si>
  <si>
    <t>,O39</t>
  </si>
  <si>
    <t>,O45</t>
  </si>
  <si>
    <t>,O46</t>
  </si>
  <si>
    <t>,O47</t>
  </si>
  <si>
    <t>,O48</t>
  </si>
  <si>
    <t>,O49</t>
  </si>
  <si>
    <t>,O50</t>
  </si>
  <si>
    <t>,O51</t>
  </si>
  <si>
    <t>,O52</t>
  </si>
  <si>
    <t>,O53</t>
  </si>
  <si>
    <t>,O54</t>
  </si>
  <si>
    <t>,O55</t>
  </si>
  <si>
    <t>,O56</t>
  </si>
  <si>
    <t>Czechia</t>
  </si>
  <si>
    <t>Netherlands</t>
  </si>
  <si>
    <t>Slovakia</t>
  </si>
  <si>
    <t>Liechtenstein</t>
  </si>
  <si>
    <t>LI</t>
  </si>
  <si>
    <t>Bosnia and Herzegovina</t>
  </si>
  <si>
    <t>BA</t>
  </si>
  <si>
    <t>Kosovo*</t>
  </si>
  <si>
    <t>XK</t>
  </si>
  <si>
    <t xml:space="preserve">Debt securities </t>
  </si>
  <si>
    <r>
      <t>Liabilities</t>
    </r>
    <r>
      <rPr>
        <sz val="10"/>
        <color rgb="FF0000FF"/>
        <rFont val="Arial"/>
        <family val="2"/>
      </rPr>
      <t xml:space="preserve"> (4) </t>
    </r>
    <r>
      <rPr>
        <b/>
        <sz val="10"/>
        <color rgb="FFFF0000"/>
        <rFont val="Arial"/>
        <family val="2"/>
      </rPr>
      <t xml:space="preserve">     (E=e+f+g)</t>
    </r>
  </si>
  <si>
    <r>
      <t xml:space="preserve">Debt securities </t>
    </r>
    <r>
      <rPr>
        <sz val="10"/>
        <color rgb="FF0000FF"/>
        <rFont val="Arial"/>
        <family val="2"/>
      </rPr>
      <t>(3)</t>
    </r>
  </si>
  <si>
    <r>
      <t xml:space="preserve">Click on </t>
    </r>
    <r>
      <rPr>
        <i/>
        <u/>
        <sz val="10"/>
        <color rgb="FF0000FF"/>
        <rFont val="Arial"/>
        <family val="2"/>
      </rPr>
      <t>hyperlinks</t>
    </r>
    <r>
      <rPr>
        <i/>
        <u/>
        <sz val="10"/>
        <color indexed="10"/>
        <rFont val="Arial"/>
        <family val="2"/>
      </rPr>
      <t xml:space="preserve"> for definitions</t>
    </r>
  </si>
  <si>
    <t>Republic of North Macedonia</t>
  </si>
  <si>
    <t>W.2020</t>
  </si>
  <si>
    <t>Apr.2020</t>
  </si>
  <si>
    <t>,P7</t>
  </si>
  <si>
    <t>,P8</t>
  </si>
  <si>
    <t>,P9</t>
  </si>
  <si>
    <t>,P10</t>
  </si>
  <si>
    <t>,P11</t>
  </si>
  <si>
    <t>,P12</t>
  </si>
  <si>
    <t>,P13</t>
  </si>
  <si>
    <t>,P14</t>
  </si>
  <si>
    <t>,P15</t>
  </si>
  <si>
    <t>,P16</t>
  </si>
  <si>
    <t>,P17</t>
  </si>
  <si>
    <t>,P18</t>
  </si>
  <si>
    <t>,P19</t>
  </si>
  <si>
    <t>,P25</t>
  </si>
  <si>
    <t>,P26</t>
  </si>
  <si>
    <t>,P27</t>
  </si>
  <si>
    <t>,P28</t>
  </si>
  <si>
    <t>,P29</t>
  </si>
  <si>
    <t>,P30</t>
  </si>
  <si>
    <t>,P31</t>
  </si>
  <si>
    <t>,P32</t>
  </si>
  <si>
    <t>,P33</t>
  </si>
  <si>
    <t>,P34</t>
  </si>
  <si>
    <t>,P35</t>
  </si>
  <si>
    <t>,P36</t>
  </si>
  <si>
    <t>,P37</t>
  </si>
  <si>
    <t>,P38</t>
  </si>
  <si>
    <t>,P39</t>
  </si>
  <si>
    <t>,P45</t>
  </si>
  <si>
    <t>,P46</t>
  </si>
  <si>
    <t>,P47</t>
  </si>
  <si>
    <t>,P48</t>
  </si>
  <si>
    <t>,P49</t>
  </si>
  <si>
    <t>,P50</t>
  </si>
  <si>
    <t>,P51</t>
  </si>
  <si>
    <t>,P52</t>
  </si>
  <si>
    <t>,P53</t>
  </si>
  <si>
    <t>,P54</t>
  </si>
  <si>
    <t>,P55</t>
  </si>
  <si>
    <t>,P56</t>
  </si>
  <si>
    <t>27/03/2020</t>
  </si>
  <si>
    <t>The interest revenues in the table relate to the interest receivable of GG from the 3 banks, that received loans.</t>
  </si>
  <si>
    <t xml:space="preserve">Other revenues include the time-proportionate fee and the default interest that FHB paid to GG for the capital injection. </t>
  </si>
  <si>
    <t>The interest expenditure is that interest payable to the related part of the IMF loan.</t>
  </si>
  <si>
    <t>State aid to MKB based on decision of EU DG Competition.</t>
  </si>
  <si>
    <t xml:space="preserve"> In the meantime a 30 billion HUF capital injection was done in FHB Jelzálogbank (contract was signed on March 31, 2009).  The capital injection in FHB in the form of preferred shares were bought back by FHB in February 2010. 
Purchase of the shares of MKB  in 2014: 17,0698 HUF bn, sale of the shares in 2016: 37,0 HUF bn.  Decision of the Hungarian Government on purchase of shares of MKB from foreign owner was based on market considerations; no need for rescue operation was envisaged at the time of acquisition in September 2014.  Resolution authority took over the ownership of MKB and started resolution procedure in December 2014, when the results of the European Asset Quality Review were available.  Data of purchase and sale of MKB are presented here as  “government interventions to support financial institutions in financial difficulties”  with respect to subsequent fact of resolution and request of Eurostat. </t>
  </si>
  <si>
    <t>The financing of the above mentioned contracts was provided from the IMF loans, which increased the Maastrich debt and the FX deposit of Hungary at the time they were called. Later on when this deposit is used e.g to provide loans for a bank, the Maastricht debt does not increase, but the FX deposit of Hungary decreases.</t>
  </si>
  <si>
    <t xml:space="preserve"> In 2009 the government has signed 3 contracts with financial institutions to provide loans for them and in return they maintain or increase their supply of loans: on March 25th, 2009 two contracts were signed, one with OTP Bank in an amount of 400 billion HUF, and another 120 billion HUF contract with FHB Jelzálogbank, on 14th April, 2009 one contract with Magyar Fejlesztési Bank (170 billion HUF). 
OTP bank redeemed its loan in two parts (first part in November 2009, second part in March, 2010), FHB and MFB has started the redemption of their loans in 2011. Due to that fact the outstanding amount of loans granted to banks was 445,4 HUF bn at the end of 2009, 276,6 HUF bn at the end of 2010 and 156,96 HUF bn at the and of 2011, and zero at the end of 2012. There were no new interventions in 2013-2019.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</si>
</sst>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36" x14ac:knownFonts="1">
    <font>
      <sz val="10"/>
      <name val="Arial"/>
    </font>
    <font>
      <sz val="11"/>
      <color theme="1"/>
      <name val="Calibri"/>
      <family val="2"/>
      <scheme val="minor"/>
    </font>
    <font>
      <sz val="10"/>
      <name val="Arial"/>
      <family val="2"/>
    </font>
    <font>
      <b/>
      <sz val="10"/>
      <name val="Arial"/>
      <family val="2"/>
    </font>
    <font>
      <b/>
      <sz val="10"/>
      <color indexed="10"/>
      <name val="Arial"/>
      <family val="2"/>
    </font>
    <font>
      <i/>
      <sz val="10"/>
      <name val="Arial"/>
      <family val="2"/>
    </font>
    <font>
      <i/>
      <sz val="10"/>
      <color indexed="10"/>
      <name val="Arial"/>
      <family val="2"/>
    </font>
    <font>
      <sz val="10"/>
      <name val="Arial"/>
      <family val="2"/>
    </font>
    <font>
      <b/>
      <sz val="12"/>
      <name val="Arial"/>
      <family val="2"/>
    </font>
    <font>
      <u/>
      <sz val="16"/>
      <name val="Arial"/>
      <family val="2"/>
    </font>
    <font>
      <b/>
      <u/>
      <sz val="16"/>
      <color indexed="10"/>
      <name val="Arial"/>
      <family val="2"/>
    </font>
    <font>
      <b/>
      <sz val="16"/>
      <name val="Arial"/>
      <family val="2"/>
    </font>
    <font>
      <sz val="16"/>
      <name val="Arial"/>
      <family val="2"/>
    </font>
    <font>
      <sz val="10"/>
      <color rgb="FFFF0000"/>
      <name val="Arial"/>
      <family val="2"/>
    </font>
    <font>
      <sz val="10"/>
      <name val="Calibri"/>
      <family val="2"/>
    </font>
    <font>
      <sz val="6"/>
      <name val="Arial"/>
      <family val="2"/>
    </font>
    <font>
      <sz val="10"/>
      <name val="Times New Roman"/>
      <family val="1"/>
    </font>
    <font>
      <sz val="12"/>
      <name val="Arial"/>
      <family val="2"/>
    </font>
    <font>
      <b/>
      <sz val="14"/>
      <name val="Arial"/>
      <family val="2"/>
    </font>
    <font>
      <u/>
      <sz val="10"/>
      <color theme="10"/>
      <name val="Arial"/>
      <family val="2"/>
    </font>
    <font>
      <u/>
      <sz val="10"/>
      <name val="Arial"/>
      <family val="2"/>
    </font>
    <font>
      <i/>
      <u/>
      <sz val="10"/>
      <color indexed="10"/>
      <name val="Arial"/>
      <family val="2"/>
    </font>
    <font>
      <b/>
      <sz val="10"/>
      <color rgb="FFFF0000"/>
      <name val="Arial"/>
      <family val="2"/>
    </font>
    <font>
      <sz val="10"/>
      <color rgb="FF00B050"/>
      <name val="Arial"/>
      <family val="2"/>
    </font>
    <font>
      <u/>
      <sz val="16"/>
      <color rgb="FF0000FF"/>
      <name val="Arial"/>
      <family val="2"/>
    </font>
    <font>
      <sz val="10"/>
      <color rgb="FF0000FF"/>
      <name val="Arial"/>
      <family val="2"/>
    </font>
    <font>
      <sz val="10"/>
      <color theme="10"/>
      <name val="Arial"/>
      <family val="2"/>
    </font>
    <font>
      <sz val="10"/>
      <name val="Times New Roman"/>
      <family val="1"/>
      <charset val="238"/>
    </font>
    <font>
      <b/>
      <sz val="14"/>
      <color indexed="10"/>
      <name val="Tahoma"/>
      <family val="2"/>
    </font>
    <font>
      <sz val="13"/>
      <name val="Times New Roman"/>
      <family val="1"/>
    </font>
    <font>
      <b/>
      <sz val="18"/>
      <name val="Times New Roman"/>
      <family val="1"/>
      <charset val="238"/>
    </font>
    <font>
      <sz val="10"/>
      <name val="Arial"/>
      <family val="2"/>
    </font>
    <font>
      <sz val="10"/>
      <color theme="0" tint="-4.9989318521683403E-2"/>
      <name val="Arial"/>
      <family val="2"/>
    </font>
    <font>
      <sz val="10"/>
      <color theme="0"/>
      <name val="Arial"/>
      <family val="2"/>
    </font>
    <font>
      <i/>
      <u/>
      <sz val="10"/>
      <color rgb="FF0000FF"/>
      <name val="Arial"/>
      <family val="2"/>
    </font>
    <font>
      <sz val="10"/>
      <name val="Arial"/>
      <family val="2"/>
      <charset val="238"/>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99FF66"/>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23">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medium">
        <color indexed="64"/>
      </left>
      <right style="medium">
        <color indexed="64"/>
      </right>
      <top style="medium">
        <color indexed="64"/>
      </top>
      <bottom style="medium">
        <color indexed="64"/>
      </bottom>
      <diagonal/>
    </border>
  </borders>
  <cellStyleXfs count="15">
    <xf numFmtId="0" fontId="0" fillId="0" borderId="0"/>
    <xf numFmtId="0" fontId="2" fillId="0" borderId="0"/>
    <xf numFmtId="0" fontId="2" fillId="0" borderId="0"/>
    <xf numFmtId="0" fontId="16" fillId="0" borderId="0"/>
    <xf numFmtId="0" fontId="1" fillId="0" borderId="0"/>
    <xf numFmtId="0" fontId="17" fillId="0" borderId="0"/>
    <xf numFmtId="43" fontId="2" fillId="0" borderId="0" applyFont="0" applyFill="0" applyBorder="0" applyAlignment="0" applyProtection="0"/>
    <xf numFmtId="0" fontId="19" fillId="0" borderId="0" applyNumberFormat="0" applyFill="0" applyBorder="0" applyAlignment="0" applyProtection="0"/>
    <xf numFmtId="43" fontId="31" fillId="0" borderId="0" applyFont="0" applyFill="0" applyBorder="0" applyAlignment="0" applyProtection="0"/>
    <xf numFmtId="0" fontId="17" fillId="0" borderId="0"/>
    <xf numFmtId="0" fontId="2" fillId="0" borderId="0"/>
    <xf numFmtId="0" fontId="35" fillId="0" borderId="0"/>
    <xf numFmtId="0" fontId="35" fillId="0" borderId="0"/>
    <xf numFmtId="0" fontId="35" fillId="0" borderId="0"/>
    <xf numFmtId="0" fontId="35" fillId="0" borderId="0"/>
  </cellStyleXfs>
  <cellXfs count="138">
    <xf numFmtId="0" fontId="0" fillId="0" borderId="0" xfId="0"/>
    <xf numFmtId="0" fontId="0" fillId="0" borderId="0" xfId="0" applyProtection="1">
      <protection locked="0"/>
    </xf>
    <xf numFmtId="0" fontId="9" fillId="0" borderId="0" xfId="0" quotePrefix="1" applyFont="1" applyAlignment="1" applyProtection="1">
      <alignment horizontal="left"/>
      <protection locked="0"/>
    </xf>
    <xf numFmtId="0" fontId="12" fillId="0" borderId="0" xfId="0" applyFont="1" applyProtection="1">
      <protection locked="0"/>
    </xf>
    <xf numFmtId="0" fontId="10" fillId="0" borderId="0" xfId="0" applyFont="1" applyFill="1" applyProtection="1">
      <protection locked="0"/>
    </xf>
    <xf numFmtId="0" fontId="2" fillId="0" borderId="0" xfId="0" applyFont="1" applyProtection="1">
      <protection locked="0"/>
    </xf>
    <xf numFmtId="0" fontId="0" fillId="0" borderId="0" xfId="0" applyBorder="1" applyAlignment="1" applyProtection="1">
      <alignment horizontal="right"/>
      <protection locked="0"/>
    </xf>
    <xf numFmtId="0" fontId="0" fillId="0" borderId="0" xfId="0" applyBorder="1" applyAlignment="1" applyProtection="1">
      <alignment horizontal="center"/>
      <protection locked="0"/>
    </xf>
    <xf numFmtId="0" fontId="2" fillId="0" borderId="0" xfId="0" applyFont="1" applyAlignment="1" applyProtection="1">
      <protection locked="0"/>
    </xf>
    <xf numFmtId="0" fontId="7" fillId="0" borderId="0" xfId="0" applyFont="1" applyFill="1" applyAlignment="1" applyProtection="1">
      <alignment horizontal="left"/>
      <protection locked="0"/>
    </xf>
    <xf numFmtId="0" fontId="7" fillId="0" borderId="0" xfId="0" applyFont="1" applyProtection="1">
      <protection locked="0"/>
    </xf>
    <xf numFmtId="0" fontId="15" fillId="0" borderId="0" xfId="0" applyFont="1" applyProtection="1">
      <protection locked="0"/>
    </xf>
    <xf numFmtId="0" fontId="0" fillId="0" borderId="0" xfId="0" applyProtection="1"/>
    <xf numFmtId="0" fontId="8" fillId="0" borderId="0" xfId="0" quotePrefix="1" applyFont="1" applyBorder="1" applyAlignment="1" applyProtection="1">
      <alignment horizontal="left"/>
    </xf>
    <xf numFmtId="0" fontId="2" fillId="0" borderId="0" xfId="0" applyFont="1" applyProtection="1"/>
    <xf numFmtId="0" fontId="4" fillId="0" borderId="2" xfId="0" applyFont="1" applyBorder="1" applyAlignment="1" applyProtection="1">
      <alignment horizontal="center"/>
    </xf>
    <xf numFmtId="0" fontId="7" fillId="0" borderId="5" xfId="0" applyFont="1" applyBorder="1" applyAlignment="1" applyProtection="1">
      <alignment horizontal="center"/>
    </xf>
    <xf numFmtId="0" fontId="4" fillId="0" borderId="5" xfId="0" applyFont="1" applyBorder="1" applyAlignment="1" applyProtection="1">
      <alignment horizontal="center"/>
    </xf>
    <xf numFmtId="0" fontId="4" fillId="0" borderId="6" xfId="0" applyFont="1" applyBorder="1" applyAlignment="1" applyProtection="1">
      <alignment horizontal="center"/>
    </xf>
    <xf numFmtId="0" fontId="7" fillId="0" borderId="5" xfId="0" applyFont="1" applyFill="1" applyBorder="1" applyAlignment="1" applyProtection="1">
      <alignment horizontal="center"/>
    </xf>
    <xf numFmtId="0" fontId="2" fillId="0" borderId="5" xfId="0" applyFont="1" applyFill="1" applyBorder="1" applyAlignment="1" applyProtection="1">
      <alignment horizontal="center"/>
    </xf>
    <xf numFmtId="0" fontId="3" fillId="0" borderId="0" xfId="0" applyFont="1" applyProtection="1"/>
    <xf numFmtId="0" fontId="18" fillId="0" borderId="0" xfId="0" applyFont="1"/>
    <xf numFmtId="0" fontId="0" fillId="0" borderId="0" xfId="0" applyAlignment="1">
      <alignment vertical="center"/>
    </xf>
    <xf numFmtId="0" fontId="21" fillId="0" borderId="0" xfId="0" applyFont="1" applyProtection="1"/>
    <xf numFmtId="0" fontId="2" fillId="0" borderId="5" xfId="0" applyFont="1" applyBorder="1" applyAlignment="1" applyProtection="1">
      <alignment horizontal="center"/>
    </xf>
    <xf numFmtId="0" fontId="2" fillId="0" borderId="6" xfId="0" applyFont="1" applyFill="1" applyBorder="1" applyAlignment="1" applyProtection="1">
      <alignment horizontal="center"/>
    </xf>
    <xf numFmtId="0" fontId="0" fillId="0" borderId="6" xfId="0" applyBorder="1" applyAlignment="1" applyProtection="1">
      <alignment vertical="center"/>
    </xf>
    <xf numFmtId="0" fontId="22" fillId="0" borderId="7" xfId="0" quotePrefix="1" applyFont="1" applyBorder="1" applyAlignment="1" applyProtection="1">
      <alignment vertical="center"/>
    </xf>
    <xf numFmtId="0" fontId="5" fillId="0" borderId="8" xfId="0" applyFont="1" applyBorder="1" applyAlignment="1" applyProtection="1">
      <alignment vertical="center"/>
    </xf>
    <xf numFmtId="0" fontId="0" fillId="0" borderId="14" xfId="0" applyBorder="1" applyAlignment="1" applyProtection="1">
      <alignment vertical="center"/>
    </xf>
    <xf numFmtId="0" fontId="23" fillId="0" borderId="0" xfId="0" applyFont="1" applyProtection="1">
      <protection locked="0"/>
    </xf>
    <xf numFmtId="3" fontId="2" fillId="2" borderId="11" xfId="6" applyNumberFormat="1" applyFont="1" applyFill="1" applyBorder="1" applyAlignment="1" applyProtection="1">
      <alignment horizontal="right"/>
      <protection locked="0"/>
    </xf>
    <xf numFmtId="3" fontId="2" fillId="2" borderId="12" xfId="6" applyNumberFormat="1" applyFont="1" applyFill="1" applyBorder="1" applyAlignment="1" applyProtection="1">
      <alignment horizontal="right"/>
      <protection locked="0"/>
    </xf>
    <xf numFmtId="3" fontId="2" fillId="2" borderId="4" xfId="6" applyNumberFormat="1" applyFont="1" applyFill="1" applyBorder="1" applyAlignment="1" applyProtection="1">
      <alignment horizontal="right"/>
      <protection locked="0"/>
    </xf>
    <xf numFmtId="3" fontId="16" fillId="3" borderId="11" xfId="6" applyNumberFormat="1" applyFont="1" applyFill="1" applyBorder="1" applyAlignment="1" applyProtection="1">
      <alignment horizontal="right"/>
      <protection locked="0"/>
    </xf>
    <xf numFmtId="0" fontId="2" fillId="0" borderId="7" xfId="0" applyFont="1" applyBorder="1" applyProtection="1"/>
    <xf numFmtId="0" fontId="22" fillId="0" borderId="3" xfId="0" applyFont="1" applyBorder="1" applyAlignment="1" applyProtection="1"/>
    <xf numFmtId="0" fontId="2" fillId="0" borderId="6" xfId="0" applyFont="1" applyBorder="1" applyAlignment="1" applyProtection="1">
      <alignment horizontal="center"/>
    </xf>
    <xf numFmtId="0" fontId="17" fillId="0" borderId="0" xfId="0" applyFont="1" applyFill="1" applyProtection="1"/>
    <xf numFmtId="3" fontId="22" fillId="4" borderId="2" xfId="0" applyNumberFormat="1" applyFont="1" applyFill="1" applyBorder="1" applyAlignment="1" applyProtection="1">
      <alignment horizontal="right"/>
    </xf>
    <xf numFmtId="14" fontId="29" fillId="5" borderId="13" xfId="0" applyNumberFormat="1" applyFont="1" applyFill="1" applyBorder="1" applyAlignment="1" applyProtection="1">
      <alignment horizontal="left"/>
      <protection locked="0"/>
    </xf>
    <xf numFmtId="0" fontId="22" fillId="0" borderId="3" xfId="7" applyFont="1" applyBorder="1" applyAlignment="1" applyProtection="1">
      <alignment vertical="center" wrapText="1"/>
    </xf>
    <xf numFmtId="3" fontId="22" fillId="4" borderId="10" xfId="0" applyNumberFormat="1" applyFont="1" applyFill="1" applyBorder="1" applyAlignment="1" applyProtection="1">
      <alignment horizontal="right"/>
    </xf>
    <xf numFmtId="3" fontId="22" fillId="4" borderId="8" xfId="0" applyNumberFormat="1" applyFont="1" applyFill="1" applyBorder="1" applyAlignment="1" applyProtection="1">
      <alignment horizontal="right"/>
    </xf>
    <xf numFmtId="3" fontId="22" fillId="4" borderId="13" xfId="0" applyNumberFormat="1" applyFont="1" applyFill="1" applyBorder="1" applyAlignment="1" applyProtection="1">
      <alignment horizontal="right"/>
    </xf>
    <xf numFmtId="0" fontId="13" fillId="0" borderId="0" xfId="0" applyFont="1" applyAlignment="1" applyProtection="1">
      <alignment horizontal="left"/>
      <protection locked="0"/>
    </xf>
    <xf numFmtId="0" fontId="6" fillId="0" borderId="0" xfId="0" applyFont="1" applyProtection="1">
      <protection locked="0"/>
    </xf>
    <xf numFmtId="0" fontId="2" fillId="0" borderId="0" xfId="0" applyFont="1" applyFill="1" applyBorder="1" applyAlignment="1" applyProtection="1">
      <alignment horizontal="center"/>
      <protection locked="0"/>
    </xf>
    <xf numFmtId="0" fontId="20" fillId="0" borderId="0" xfId="7" applyFont="1" applyFill="1" applyBorder="1" applyProtection="1">
      <protection locked="0"/>
    </xf>
    <xf numFmtId="3" fontId="16" fillId="2" borderId="13" xfId="6" applyNumberFormat="1" applyFont="1" applyFill="1" applyBorder="1" applyAlignment="1" applyProtection="1">
      <alignment horizontal="center" wrapText="1"/>
    </xf>
    <xf numFmtId="164" fontId="16" fillId="3" borderId="13" xfId="6" applyNumberFormat="1" applyFont="1" applyFill="1" applyBorder="1" applyAlignment="1" applyProtection="1">
      <alignment horizontal="center" wrapText="1"/>
    </xf>
    <xf numFmtId="3" fontId="16" fillId="4" borderId="13" xfId="0" applyNumberFormat="1" applyFont="1" applyFill="1" applyBorder="1" applyAlignment="1" applyProtection="1">
      <alignment horizontal="center" wrapText="1"/>
    </xf>
    <xf numFmtId="0" fontId="0" fillId="0" borderId="0" xfId="0" applyBorder="1" applyProtection="1"/>
    <xf numFmtId="0" fontId="0" fillId="0" borderId="0" xfId="0" applyBorder="1" applyAlignment="1" applyProtection="1">
      <alignment horizontal="center"/>
    </xf>
    <xf numFmtId="0" fontId="22" fillId="0" borderId="2" xfId="0" applyFont="1" applyBorder="1" applyAlignment="1" applyProtection="1">
      <alignment horizontal="center"/>
    </xf>
    <xf numFmtId="0" fontId="27" fillId="0" borderId="0" xfId="0" applyFont="1" applyFill="1" applyProtection="1"/>
    <xf numFmtId="0" fontId="3" fillId="0" borderId="13"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0" fillId="0" borderId="3" xfId="0" quotePrefix="1" applyBorder="1" applyProtection="1"/>
    <xf numFmtId="0" fontId="2" fillId="0" borderId="4" xfId="0" applyFont="1" applyBorder="1" applyProtection="1"/>
    <xf numFmtId="0" fontId="26" fillId="0" borderId="4" xfId="7" applyFont="1" applyBorder="1" applyProtection="1"/>
    <xf numFmtId="0" fontId="4" fillId="0" borderId="3" xfId="0" quotePrefix="1" applyFont="1" applyBorder="1" applyAlignment="1" applyProtection="1">
      <alignment horizontal="left"/>
    </xf>
    <xf numFmtId="0" fontId="4" fillId="0" borderId="4" xfId="0" quotePrefix="1" applyFont="1" applyBorder="1" applyAlignment="1" applyProtection="1">
      <alignment horizontal="left"/>
    </xf>
    <xf numFmtId="0" fontId="4" fillId="0" borderId="7" xfId="0" quotePrefix="1" applyFont="1" applyBorder="1" applyAlignment="1" applyProtection="1">
      <alignment horizontal="left"/>
    </xf>
    <xf numFmtId="0" fontId="7" fillId="0" borderId="6" xfId="0" applyFont="1" applyBorder="1" applyAlignment="1" applyProtection="1">
      <alignment horizontal="center"/>
    </xf>
    <xf numFmtId="0" fontId="5" fillId="0" borderId="7" xfId="0" applyFont="1" applyBorder="1" applyProtection="1"/>
    <xf numFmtId="0" fontId="3" fillId="0" borderId="10" xfId="0" applyFont="1" applyBorder="1" applyAlignment="1" applyProtection="1">
      <alignment vertical="center" wrapText="1"/>
    </xf>
    <xf numFmtId="0" fontId="0" fillId="0" borderId="19" xfId="0" applyBorder="1" applyAlignment="1" applyProtection="1">
      <alignment wrapText="1"/>
      <protection locked="0"/>
    </xf>
    <xf numFmtId="0" fontId="0" fillId="0" borderId="20" xfId="0" applyBorder="1" applyAlignment="1" applyProtection="1">
      <alignment wrapText="1"/>
      <protection locked="0"/>
    </xf>
    <xf numFmtId="0" fontId="23" fillId="0" borderId="20" xfId="0" applyFont="1" applyBorder="1" applyAlignment="1" applyProtection="1">
      <alignment wrapText="1"/>
      <protection locked="0"/>
    </xf>
    <xf numFmtId="0" fontId="0" fillId="0" borderId="21" xfId="0" applyBorder="1" applyAlignment="1" applyProtection="1">
      <alignment wrapText="1"/>
      <protection locked="0"/>
    </xf>
    <xf numFmtId="0" fontId="0" fillId="0" borderId="0" xfId="0" applyAlignment="1" applyProtection="1">
      <alignment horizontal="left"/>
      <protection locked="0"/>
    </xf>
    <xf numFmtId="0" fontId="32" fillId="6" borderId="0" xfId="0" applyFont="1" applyFill="1" applyProtection="1"/>
    <xf numFmtId="0" fontId="32" fillId="6" borderId="13" xfId="0" applyFont="1" applyFill="1" applyBorder="1" applyProtection="1"/>
    <xf numFmtId="43" fontId="32" fillId="6" borderId="13" xfId="0" applyNumberFormat="1" applyFont="1" applyFill="1" applyBorder="1" applyProtection="1"/>
    <xf numFmtId="0" fontId="32" fillId="6" borderId="13" xfId="0" applyFont="1" applyFill="1" applyBorder="1" applyAlignment="1" applyProtection="1">
      <alignment horizontal="center"/>
    </xf>
    <xf numFmtId="43" fontId="32" fillId="6" borderId="13" xfId="8" applyFont="1" applyFill="1" applyBorder="1" applyAlignment="1" applyProtection="1">
      <alignment horizontal="center"/>
    </xf>
    <xf numFmtId="0" fontId="23" fillId="0" borderId="0" xfId="0" applyFont="1" applyBorder="1" applyAlignment="1" applyProtection="1">
      <alignment horizontal="right"/>
      <protection locked="0"/>
    </xf>
    <xf numFmtId="0" fontId="22" fillId="0" borderId="18" xfId="0" applyFont="1" applyBorder="1" applyAlignment="1" applyProtection="1"/>
    <xf numFmtId="0" fontId="2" fillId="0" borderId="0" xfId="0" applyFont="1" applyBorder="1"/>
    <xf numFmtId="0" fontId="2" fillId="0" borderId="4" xfId="0" applyFont="1" applyFill="1" applyBorder="1" applyProtection="1"/>
    <xf numFmtId="0" fontId="20" fillId="0" borderId="4" xfId="7" applyFont="1" applyBorder="1" applyAlignment="1" applyProtection="1">
      <alignment vertical="center" wrapText="1"/>
    </xf>
    <xf numFmtId="0" fontId="2" fillId="0" borderId="1" xfId="0" applyFont="1" applyBorder="1"/>
    <xf numFmtId="0" fontId="13" fillId="0" borderId="6" xfId="0" applyFont="1" applyBorder="1" applyAlignment="1" applyProtection="1">
      <alignment vertical="center"/>
    </xf>
    <xf numFmtId="0" fontId="22" fillId="0" borderId="2" xfId="0" quotePrefix="1" applyFont="1" applyBorder="1" applyAlignment="1" applyProtection="1">
      <alignment horizontal="center"/>
    </xf>
    <xf numFmtId="0" fontId="13" fillId="0" borderId="9" xfId="0" quotePrefix="1" applyFont="1" applyBorder="1"/>
    <xf numFmtId="0" fontId="22" fillId="0" borderId="2" xfId="0" applyFont="1" applyBorder="1" applyAlignment="1" applyProtection="1">
      <alignment horizontal="center"/>
      <protection locked="0"/>
    </xf>
    <xf numFmtId="0" fontId="13" fillId="0" borderId="9" xfId="0" applyFont="1" applyBorder="1"/>
    <xf numFmtId="0" fontId="22" fillId="0" borderId="8" xfId="0" applyFont="1" applyBorder="1" applyAlignment="1" applyProtection="1">
      <alignment horizontal="center"/>
      <protection locked="0"/>
    </xf>
    <xf numFmtId="0" fontId="0" fillId="0" borderId="0" xfId="0" applyBorder="1" applyAlignment="1" applyProtection="1">
      <alignment wrapText="1"/>
      <protection locked="0"/>
    </xf>
    <xf numFmtId="0" fontId="2" fillId="0" borderId="5" xfId="0" applyFont="1" applyBorder="1" applyAlignment="1" applyProtection="1">
      <alignment horizontal="center"/>
      <protection locked="0"/>
    </xf>
    <xf numFmtId="0" fontId="3" fillId="0" borderId="12"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xf>
    <xf numFmtId="0" fontId="15" fillId="0" borderId="0" xfId="0" applyFont="1" applyBorder="1" applyProtection="1">
      <protection locked="0"/>
    </xf>
    <xf numFmtId="0" fontId="15" fillId="0" borderId="0" xfId="0" applyFont="1" applyFill="1" applyBorder="1" applyProtection="1">
      <protection locked="0"/>
    </xf>
    <xf numFmtId="0" fontId="3" fillId="0" borderId="10" xfId="0" applyFont="1" applyFill="1" applyBorder="1" applyAlignment="1" applyProtection="1">
      <alignment vertical="center"/>
      <protection locked="0"/>
    </xf>
    <xf numFmtId="0" fontId="3" fillId="0" borderId="10" xfId="0" applyFont="1" applyFill="1" applyBorder="1" applyAlignment="1" applyProtection="1">
      <alignment vertical="center"/>
    </xf>
    <xf numFmtId="0" fontId="3" fillId="0" borderId="10" xfId="0" applyFont="1" applyBorder="1" applyAlignment="1" applyProtection="1">
      <alignment vertical="center"/>
    </xf>
    <xf numFmtId="0" fontId="3" fillId="0" borderId="2" xfId="0" applyFont="1" applyBorder="1" applyAlignment="1" applyProtection="1">
      <alignment vertical="center" wrapText="1"/>
    </xf>
    <xf numFmtId="0" fontId="3" fillId="0" borderId="6" xfId="0" applyFont="1" applyFill="1" applyBorder="1" applyAlignment="1" applyProtection="1">
      <alignment horizontal="center" vertical="center"/>
    </xf>
    <xf numFmtId="3" fontId="22" fillId="4" borderId="5" xfId="0" applyNumberFormat="1" applyFont="1" applyFill="1" applyBorder="1" applyAlignment="1" applyProtection="1">
      <alignment horizontal="right"/>
    </xf>
    <xf numFmtId="3" fontId="22" fillId="4" borderId="11" xfId="0" applyNumberFormat="1" applyFont="1" applyFill="1" applyBorder="1" applyAlignment="1" applyProtection="1">
      <alignment horizontal="right"/>
    </xf>
    <xf numFmtId="0" fontId="3" fillId="0" borderId="12" xfId="0" applyFont="1" applyBorder="1" applyAlignment="1" applyProtection="1">
      <alignment horizontal="center" vertical="center"/>
    </xf>
    <xf numFmtId="0" fontId="15" fillId="0" borderId="17" xfId="0" applyFont="1" applyFill="1" applyBorder="1" applyAlignment="1" applyProtection="1">
      <alignment horizontal="center"/>
    </xf>
    <xf numFmtId="0" fontId="15" fillId="0" borderId="0" xfId="0" applyFont="1" applyFill="1" applyBorder="1" applyProtection="1"/>
    <xf numFmtId="0" fontId="15" fillId="0" borderId="11" xfId="0" applyFont="1" applyFill="1" applyBorder="1" applyProtection="1"/>
    <xf numFmtId="0" fontId="17" fillId="0" borderId="0" xfId="9"/>
    <xf numFmtId="0" fontId="17" fillId="7" borderId="13" xfId="9" applyFill="1" applyBorder="1" applyAlignment="1">
      <alignment horizontal="center"/>
    </xf>
    <xf numFmtId="0" fontId="5" fillId="0" borderId="0" xfId="0" applyFont="1" applyFill="1" applyAlignment="1" applyProtection="1">
      <alignment horizontal="left" vertical="center" wrapText="1"/>
    </xf>
    <xf numFmtId="0" fontId="5" fillId="0" borderId="0" xfId="0" applyFont="1" applyFill="1" applyAlignment="1" applyProtection="1">
      <alignment horizontal="left" vertical="center" wrapText="1"/>
    </xf>
    <xf numFmtId="0" fontId="33" fillId="0" borderId="22" xfId="0" applyFont="1" applyBorder="1"/>
    <xf numFmtId="0" fontId="5" fillId="0" borderId="0" xfId="0" applyFont="1" applyFill="1" applyAlignment="1" applyProtection="1">
      <alignment horizontal="left" vertical="center" wrapText="1"/>
    </xf>
    <xf numFmtId="0" fontId="3" fillId="0" borderId="4" xfId="0" applyFont="1" applyBorder="1" applyAlignment="1" applyProtection="1">
      <alignment horizontal="center" vertical="center" wrapText="1"/>
    </xf>
    <xf numFmtId="0" fontId="5" fillId="0" borderId="0" xfId="0" applyFont="1" applyFill="1" applyAlignment="1" applyProtection="1">
      <alignment horizontal="left" vertical="center" wrapText="1"/>
    </xf>
    <xf numFmtId="0" fontId="35" fillId="0" borderId="20" xfId="11" applyBorder="1" applyAlignment="1" applyProtection="1">
      <alignment wrapText="1"/>
      <protection locked="0"/>
    </xf>
    <xf numFmtId="0" fontId="35" fillId="0" borderId="20" xfId="12" applyBorder="1" applyAlignment="1" applyProtection="1">
      <alignment wrapText="1"/>
      <protection locked="0"/>
    </xf>
    <xf numFmtId="0" fontId="35" fillId="0" borderId="20" xfId="13" applyBorder="1" applyAlignment="1" applyProtection="1">
      <alignment wrapText="1"/>
      <protection locked="0"/>
    </xf>
    <xf numFmtId="0" fontId="35" fillId="0" borderId="20" xfId="14" applyBorder="1" applyAlignment="1" applyProtection="1">
      <alignment wrapText="1"/>
      <protection locked="0"/>
    </xf>
    <xf numFmtId="0" fontId="2" fillId="0" borderId="0" xfId="0" applyFont="1" applyAlignment="1" applyProtection="1">
      <alignment vertical="center" wrapText="1"/>
    </xf>
    <xf numFmtId="0" fontId="2" fillId="0" borderId="0" xfId="0" applyFont="1" applyAlignment="1">
      <alignment horizontal="left" vertical="center" wrapText="1"/>
    </xf>
    <xf numFmtId="0" fontId="2" fillId="0" borderId="0" xfId="0" applyFont="1" applyFill="1" applyAlignment="1">
      <alignment horizontal="left" vertical="center" wrapText="1"/>
    </xf>
    <xf numFmtId="0" fontId="2" fillId="0" borderId="0" xfId="0" applyFont="1" applyAlignment="1" applyProtection="1">
      <alignment horizontal="left" vertical="center" wrapText="1"/>
    </xf>
    <xf numFmtId="0" fontId="5" fillId="0" borderId="0" xfId="0" applyFont="1" applyFill="1" applyAlignment="1" applyProtection="1">
      <alignment horizontal="left" vertical="center" wrapText="1"/>
    </xf>
    <xf numFmtId="0" fontId="26" fillId="0" borderId="2" xfId="7" applyFont="1" applyBorder="1" applyAlignment="1" applyProtection="1">
      <alignment horizontal="left"/>
    </xf>
    <xf numFmtId="0" fontId="19" fillId="0" borderId="3" xfId="7" applyBorder="1" applyAlignment="1" applyProtection="1">
      <alignment horizontal="left"/>
    </xf>
    <xf numFmtId="0" fontId="11" fillId="0" borderId="0" xfId="0" applyFont="1" applyAlignment="1" applyProtection="1">
      <alignment horizontal="right" vertical="center"/>
    </xf>
    <xf numFmtId="0" fontId="9" fillId="0" borderId="15" xfId="7" applyFont="1" applyBorder="1" applyAlignment="1" applyProtection="1">
      <alignment horizontal="center" vertical="center" wrapText="1"/>
    </xf>
    <xf numFmtId="0" fontId="9" fillId="0" borderId="16" xfId="7" applyFont="1" applyBorder="1" applyAlignment="1" applyProtection="1">
      <alignment horizontal="center" vertical="center" wrapText="1"/>
    </xf>
    <xf numFmtId="0" fontId="30" fillId="5" borderId="8" xfId="0" applyFont="1" applyFill="1" applyBorder="1" applyAlignment="1" applyProtection="1">
      <alignment horizontal="left" wrapText="1"/>
      <protection locked="0"/>
    </xf>
    <xf numFmtId="0" fontId="30" fillId="5" borderId="18" xfId="0" applyFont="1" applyFill="1" applyBorder="1" applyAlignment="1" applyProtection="1">
      <alignment horizontal="left" wrapText="1"/>
      <protection locked="0"/>
    </xf>
    <xf numFmtId="0" fontId="30" fillId="5" borderId="14" xfId="0" applyFont="1" applyFill="1" applyBorder="1" applyAlignment="1" applyProtection="1">
      <alignment horizontal="left" wrapText="1"/>
      <protection locked="0"/>
    </xf>
    <xf numFmtId="0" fontId="20" fillId="0" borderId="2" xfId="7" applyFont="1" applyBorder="1" applyAlignment="1" applyProtection="1">
      <alignment horizontal="left"/>
    </xf>
    <xf numFmtId="0" fontId="20" fillId="0" borderId="3" xfId="7" applyFont="1" applyBorder="1" applyAlignment="1" applyProtection="1">
      <alignment horizontal="left"/>
    </xf>
    <xf numFmtId="0" fontId="3" fillId="0" borderId="5" xfId="0" applyFont="1" applyBorder="1" applyAlignment="1" applyProtection="1">
      <alignment horizontal="center" wrapText="1"/>
    </xf>
    <xf numFmtId="0" fontId="3" fillId="0" borderId="0" xfId="0" applyFont="1" applyBorder="1" applyAlignment="1" applyProtection="1">
      <alignment horizontal="center" wrapText="1"/>
    </xf>
    <xf numFmtId="0" fontId="3" fillId="0" borderId="5" xfId="0" applyFont="1" applyBorder="1" applyAlignment="1" applyProtection="1">
      <alignment horizontal="center" vertical="top" wrapText="1"/>
    </xf>
    <xf numFmtId="0" fontId="3" fillId="0" borderId="0" xfId="0" applyFont="1" applyBorder="1" applyAlignment="1" applyProtection="1">
      <alignment horizontal="center" vertical="top" wrapText="1"/>
    </xf>
  </cellXfs>
  <cellStyles count="15">
    <cellStyle name="Comma" xfId="8" builtinId="3"/>
    <cellStyle name="Comma 2" xfId="6"/>
    <cellStyle name="Hyperlink" xfId="7" builtinId="8"/>
    <cellStyle name="Normal" xfId="0" builtinId="0"/>
    <cellStyle name="Normal 10" xfId="4"/>
    <cellStyle name="Normal 17" xfId="2"/>
    <cellStyle name="Normal 2" xfId="1"/>
    <cellStyle name="Normál 2" xfId="11"/>
    <cellStyle name="Normal 2 2" xfId="3"/>
    <cellStyle name="Normal 2 3" xfId="5"/>
    <cellStyle name="Normal 3" xfId="10"/>
    <cellStyle name="Normál 3" xfId="12"/>
    <cellStyle name="Normal 4" xfId="9"/>
    <cellStyle name="Normál 5" xfId="13"/>
    <cellStyle name="Normál 7" xfId="14"/>
  </cellStyles>
  <dxfs count="1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3300"/>
        </patternFill>
      </fill>
    </dxf>
    <dxf>
      <fill>
        <patternFill>
          <bgColor rgb="FFFF0000"/>
        </patternFill>
      </fill>
    </dxf>
    <dxf>
      <fill>
        <patternFill>
          <bgColor rgb="FFFF0000"/>
        </patternFill>
      </fill>
    </dxf>
    <dxf>
      <font>
        <color theme="6" tint="0.79998168889431442"/>
      </font>
      <fill>
        <patternFill>
          <bgColor theme="6" tint="0.79998168889431442"/>
        </patternFill>
      </fill>
    </dxf>
    <dxf>
      <fill>
        <patternFill>
          <bgColor rgb="FFFF0000"/>
        </patternFill>
      </fill>
    </dxf>
    <dxf>
      <font>
        <color theme="6" tint="0.79998168889431442"/>
      </font>
      <fill>
        <patternFill>
          <bgColor theme="6" tint="0.79998168889431442"/>
        </patternFill>
      </fill>
    </dxf>
    <dxf>
      <fill>
        <patternFill>
          <bgColor rgb="FFFF0000"/>
        </patternFill>
      </fill>
    </dxf>
    <dxf>
      <font>
        <color theme="6" tint="0.79998168889431442"/>
      </font>
      <fill>
        <patternFill>
          <bgColor theme="6" tint="0.79998168889431442"/>
        </patternFill>
      </fill>
    </dxf>
    <dxf>
      <fill>
        <patternFill>
          <bgColor rgb="FFFF0000"/>
        </patternFill>
      </fill>
    </dxf>
    <dxf>
      <font>
        <color theme="1"/>
      </font>
      <fill>
        <patternFill>
          <bgColor rgb="FFFF0000"/>
        </patternFill>
      </fill>
    </dxf>
  </dxfs>
  <tableStyles count="0" defaultTableStyle="TableStyleMedium2" defaultPivotStyle="PivotStyleLight16"/>
  <colors>
    <mruColors>
      <color rgb="FFFF3300"/>
      <color rgb="FF0000FF"/>
      <color rgb="FF99FF66"/>
      <color rgb="FF00FF00"/>
      <color rgb="FF1B10B0"/>
      <color rgb="FF99FF99"/>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F14"/>
  <sheetViews>
    <sheetView zoomScale="175" zoomScaleNormal="175" zoomScaleSheetLayoutView="100" workbookViewId="0">
      <selection activeCell="C26" sqref="C26"/>
    </sheetView>
  </sheetViews>
  <sheetFormatPr defaultRowHeight="12.5" x14ac:dyDescent="0.25"/>
  <cols>
    <col min="10" max="10" width="11.90625" customWidth="1"/>
    <col min="11" max="11" width="6.54296875" customWidth="1"/>
  </cols>
  <sheetData>
    <row r="1" spans="1:32" ht="18.5" thickBot="1" x14ac:dyDescent="0.45">
      <c r="A1" s="22" t="s">
        <v>28</v>
      </c>
    </row>
    <row r="2" spans="1:32" ht="15" customHeight="1" thickBot="1" x14ac:dyDescent="0.3">
      <c r="A2" s="121" t="s">
        <v>606</v>
      </c>
      <c r="B2" s="121"/>
      <c r="C2" s="121"/>
      <c r="D2" s="121"/>
      <c r="E2" s="121"/>
      <c r="F2" s="121"/>
      <c r="G2" s="121"/>
      <c r="H2" s="121"/>
      <c r="I2" s="121"/>
      <c r="J2" s="121"/>
      <c r="AF2" s="111" t="s">
        <v>565</v>
      </c>
    </row>
    <row r="3" spans="1:32" ht="15.75" customHeight="1" x14ac:dyDescent="0.25">
      <c r="A3" s="121"/>
      <c r="B3" s="121"/>
      <c r="C3" s="121"/>
      <c r="D3" s="121"/>
      <c r="E3" s="121"/>
      <c r="F3" s="121"/>
      <c r="G3" s="121"/>
      <c r="H3" s="121"/>
      <c r="I3" s="121"/>
      <c r="J3" s="121"/>
    </row>
    <row r="5" spans="1:32" s="23" customFormat="1" ht="50.25" customHeight="1" x14ac:dyDescent="0.25">
      <c r="A5" s="119" t="s">
        <v>48</v>
      </c>
      <c r="B5" s="119"/>
      <c r="C5" s="119"/>
      <c r="D5" s="119"/>
      <c r="E5" s="119"/>
      <c r="F5" s="119"/>
      <c r="G5" s="119"/>
      <c r="H5" s="119"/>
      <c r="I5" s="119"/>
      <c r="J5" s="119"/>
    </row>
    <row r="6" spans="1:32" s="23" customFormat="1" ht="35.25" customHeight="1" x14ac:dyDescent="0.25">
      <c r="A6" s="119" t="s">
        <v>49</v>
      </c>
      <c r="B6" s="119"/>
      <c r="C6" s="119"/>
      <c r="D6" s="119"/>
      <c r="E6" s="119"/>
      <c r="F6" s="119"/>
      <c r="G6" s="119"/>
      <c r="H6" s="119"/>
      <c r="I6" s="119"/>
      <c r="J6" s="119"/>
    </row>
    <row r="7" spans="1:32" s="23" customFormat="1" ht="105.75" customHeight="1" x14ac:dyDescent="0.25">
      <c r="A7" s="119" t="s">
        <v>609</v>
      </c>
      <c r="B7" s="119"/>
      <c r="C7" s="119"/>
      <c r="D7" s="119"/>
      <c r="E7" s="119"/>
      <c r="F7" s="119"/>
      <c r="G7" s="119"/>
      <c r="H7" s="119"/>
      <c r="I7" s="119"/>
      <c r="J7" s="119"/>
    </row>
    <row r="8" spans="1:32" s="23" customFormat="1" ht="175.5" customHeight="1" x14ac:dyDescent="0.25">
      <c r="A8" s="122" t="s">
        <v>607</v>
      </c>
      <c r="B8" s="122"/>
      <c r="C8" s="122"/>
      <c r="D8" s="122"/>
      <c r="E8" s="122"/>
      <c r="F8" s="122"/>
      <c r="G8" s="122"/>
      <c r="H8" s="122"/>
      <c r="I8" s="122"/>
      <c r="J8" s="122"/>
    </row>
    <row r="9" spans="1:32" s="23" customFormat="1" ht="129" customHeight="1" x14ac:dyDescent="0.25">
      <c r="A9" s="119" t="s">
        <v>50</v>
      </c>
      <c r="B9" s="119"/>
      <c r="C9" s="119"/>
      <c r="D9" s="119"/>
      <c r="E9" s="119"/>
      <c r="F9" s="119"/>
      <c r="G9" s="119"/>
      <c r="H9" s="119"/>
      <c r="I9" s="119"/>
      <c r="J9" s="119"/>
    </row>
    <row r="10" spans="1:32" s="23" customFormat="1" ht="71.25" customHeight="1" x14ac:dyDescent="0.25">
      <c r="A10" s="119" t="s">
        <v>51</v>
      </c>
      <c r="B10" s="119"/>
      <c r="C10" s="119"/>
      <c r="D10" s="119"/>
      <c r="E10" s="119"/>
      <c r="F10" s="119"/>
      <c r="G10" s="119"/>
      <c r="H10" s="119"/>
      <c r="I10" s="119"/>
      <c r="J10" s="119"/>
    </row>
    <row r="11" spans="1:32" s="23" customFormat="1" ht="63" customHeight="1" x14ac:dyDescent="0.25">
      <c r="A11" s="119" t="s">
        <v>25</v>
      </c>
      <c r="B11" s="119"/>
      <c r="C11" s="119"/>
      <c r="D11" s="119"/>
      <c r="E11" s="119"/>
      <c r="F11" s="119"/>
      <c r="G11" s="119"/>
      <c r="H11" s="119"/>
      <c r="I11" s="119"/>
      <c r="J11" s="119"/>
    </row>
    <row r="12" spans="1:32" s="23" customFormat="1" ht="61.5" customHeight="1" x14ac:dyDescent="0.25">
      <c r="A12" s="119" t="s">
        <v>52</v>
      </c>
      <c r="B12" s="119"/>
      <c r="C12" s="119"/>
      <c r="D12" s="119"/>
      <c r="E12" s="119"/>
      <c r="F12" s="119"/>
      <c r="G12" s="119"/>
      <c r="H12" s="119"/>
      <c r="I12" s="119"/>
      <c r="J12" s="119"/>
    </row>
    <row r="13" spans="1:32" s="23" customFormat="1" ht="41.25" customHeight="1" x14ac:dyDescent="0.25">
      <c r="A13" s="120" t="s">
        <v>46</v>
      </c>
      <c r="B13" s="120"/>
      <c r="C13" s="120"/>
      <c r="D13" s="120"/>
      <c r="E13" s="120"/>
      <c r="F13" s="120"/>
      <c r="G13" s="120"/>
      <c r="H13" s="120"/>
      <c r="I13" s="120"/>
      <c r="J13" s="120"/>
    </row>
    <row r="14" spans="1:32" ht="78.75" customHeight="1" x14ac:dyDescent="0.25">
      <c r="A14" s="120" t="s">
        <v>47</v>
      </c>
      <c r="B14" s="120"/>
      <c r="C14" s="120"/>
      <c r="D14" s="120"/>
      <c r="E14" s="120"/>
      <c r="F14" s="120"/>
      <c r="G14" s="120"/>
      <c r="H14" s="120"/>
      <c r="I14" s="120"/>
      <c r="J14" s="120"/>
    </row>
  </sheetData>
  <sheetProtection password="CA3F" sheet="1" objects="1"/>
  <mergeCells count="11">
    <mergeCell ref="A2:J3"/>
    <mergeCell ref="A5:J5"/>
    <mergeCell ref="A6:J6"/>
    <mergeCell ref="A7:J7"/>
    <mergeCell ref="A8:J8"/>
    <mergeCell ref="A9:J9"/>
    <mergeCell ref="A14:J14"/>
    <mergeCell ref="A10:J10"/>
    <mergeCell ref="A11:J11"/>
    <mergeCell ref="A12:J12"/>
    <mergeCell ref="A13:J13"/>
  </mergeCells>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00FF00"/>
    <pageSetUpPr fitToPage="1"/>
  </sheetPr>
  <dimension ref="A1:BI65"/>
  <sheetViews>
    <sheetView tabSelected="1" topLeftCell="B1" zoomScaleNormal="100" zoomScaleSheetLayoutView="100" workbookViewId="0">
      <selection activeCell="D7" sqref="D7"/>
    </sheetView>
  </sheetViews>
  <sheetFormatPr defaultColWidth="9.08984375" defaultRowHeight="12.5" outlineLevelCol="1" x14ac:dyDescent="0.25"/>
  <cols>
    <col min="1" max="1" width="50.6328125" style="11" hidden="1" customWidth="1"/>
    <col min="2" max="2" width="9.08984375" style="1"/>
    <col min="3" max="3" width="58" style="1" customWidth="1"/>
    <col min="4" max="16" width="14.36328125" style="1" customWidth="1"/>
    <col min="17" max="17" width="129.453125" style="1" customWidth="1"/>
    <col min="18" max="28" width="9.08984375" style="1" customWidth="1"/>
    <col min="29" max="58" width="9.08984375" style="1" hidden="1" customWidth="1" outlineLevel="1"/>
    <col min="59" max="59" width="22" style="1" hidden="1" customWidth="1" outlineLevel="1"/>
    <col min="60" max="60" width="9.08984375" style="1" hidden="1" customWidth="1" outlineLevel="1"/>
    <col min="61" max="61" width="9.08984375" style="1" collapsed="1"/>
    <col min="62" max="16384" width="9.08984375" style="1"/>
  </cols>
  <sheetData>
    <row r="1" spans="1:60" ht="42" customHeight="1" thickBot="1" x14ac:dyDescent="0.5">
      <c r="A1" s="104" t="s">
        <v>307</v>
      </c>
      <c r="B1" s="127" t="s">
        <v>53</v>
      </c>
      <c r="C1" s="128"/>
      <c r="D1" s="2"/>
      <c r="F1" s="126" t="s">
        <v>27</v>
      </c>
      <c r="G1" s="126"/>
      <c r="H1" s="129" t="s">
        <v>74</v>
      </c>
      <c r="I1" s="130"/>
      <c r="J1" s="131"/>
      <c r="M1" s="1" t="str">
        <f>IF(COUNTA(D7:N19,D25:N39,D45:N55)=429,"","Put a value into the empty cell!")</f>
        <v/>
      </c>
      <c r="N1" s="1" t="str">
        <f>IF(COUNTA(E7:O19,E25:O39,E45:O55)=429,"","Put a value into the empty cell!")</f>
        <v/>
      </c>
      <c r="O1" s="113"/>
      <c r="P1" s="113"/>
      <c r="Q1" s="74" t="s">
        <v>665</v>
      </c>
      <c r="BG1" s="39" t="s">
        <v>64</v>
      </c>
      <c r="BH1" s="1" t="s">
        <v>487</v>
      </c>
    </row>
    <row r="2" spans="1:60" ht="18" customHeight="1" x14ac:dyDescent="0.4">
      <c r="A2" s="105"/>
      <c r="C2" s="4"/>
      <c r="D2" s="2"/>
      <c r="F2" s="126" t="s">
        <v>22</v>
      </c>
      <c r="G2" s="126"/>
      <c r="H2" s="41" t="s">
        <v>706</v>
      </c>
      <c r="I2" s="56" t="s">
        <v>62</v>
      </c>
      <c r="J2" s="3"/>
      <c r="BG2" s="39" t="s">
        <v>65</v>
      </c>
      <c r="BH2" s="1" t="s">
        <v>488</v>
      </c>
    </row>
    <row r="3" spans="1:60" ht="15.5" x14ac:dyDescent="0.35">
      <c r="A3" s="105"/>
      <c r="C3" s="24" t="s">
        <v>662</v>
      </c>
      <c r="H3" s="46"/>
      <c r="BG3" s="39" t="s">
        <v>650</v>
      </c>
      <c r="BH3" s="1" t="s">
        <v>491</v>
      </c>
    </row>
    <row r="4" spans="1:60" ht="15.75" customHeight="1" x14ac:dyDescent="0.35">
      <c r="A4" s="105"/>
      <c r="C4" s="47"/>
      <c r="D4" s="134" t="str">
        <f>"Change your TEXT input in the cells "&amp;AC4&amp;AD4&amp;AE4&amp;AF4&amp;AG4&amp;AH4&amp;AI4&amp;AJ4&amp;AK4&amp;AL4&amp;AM4&amp;AN4&amp;" into a NUMBER!"</f>
        <v>Change your TEXT input in the cells  into a NUMBER!</v>
      </c>
      <c r="E4" s="135"/>
      <c r="F4" s="135"/>
      <c r="G4" s="135"/>
      <c r="H4" s="135"/>
      <c r="I4" s="135"/>
      <c r="J4" s="135"/>
      <c r="K4" s="135"/>
      <c r="L4" s="135"/>
      <c r="M4" s="135"/>
      <c r="N4" s="135"/>
      <c r="O4" s="135"/>
      <c r="P4" s="135"/>
      <c r="AC4" s="75" t="str">
        <f>AC7&amp;AC8&amp;AC9&amp;AC10&amp;AC11&amp;AC12&amp;AC13&amp;AC14&amp;AC15&amp;AC16&amp;AC17&amp;AC18&amp;AC19</f>
        <v/>
      </c>
      <c r="AD4" s="75" t="str">
        <f t="shared" ref="AD4:AK4" si="0">AD7&amp;AD8&amp;AD9&amp;AD10&amp;AD11&amp;AD12&amp;AD13&amp;AD14&amp;AD15&amp;AD16&amp;AD17&amp;AD18&amp;AD19</f>
        <v/>
      </c>
      <c r="AE4" s="75" t="str">
        <f t="shared" si="0"/>
        <v/>
      </c>
      <c r="AF4" s="75" t="str">
        <f t="shared" si="0"/>
        <v/>
      </c>
      <c r="AG4" s="75" t="str">
        <f t="shared" si="0"/>
        <v/>
      </c>
      <c r="AH4" s="75" t="str">
        <f t="shared" si="0"/>
        <v/>
      </c>
      <c r="AI4" s="75" t="str">
        <f t="shared" si="0"/>
        <v/>
      </c>
      <c r="AJ4" s="75" t="str">
        <f t="shared" si="0"/>
        <v/>
      </c>
      <c r="AK4" s="75" t="str">
        <f t="shared" si="0"/>
        <v/>
      </c>
      <c r="AL4" s="75" t="str">
        <f t="shared" ref="AL4:AO4" si="1">AL7&amp;AL8&amp;AL9&amp;AL10&amp;AL11&amp;AL12&amp;AL13&amp;AL14&amp;AL15&amp;AL16&amp;AL17&amp;AL18&amp;AL19</f>
        <v/>
      </c>
      <c r="AM4" s="75" t="str">
        <f t="shared" si="1"/>
        <v/>
      </c>
      <c r="AN4" s="75" t="str">
        <f t="shared" si="1"/>
        <v/>
      </c>
      <c r="AO4" s="75" t="str">
        <f t="shared" si="1"/>
        <v/>
      </c>
      <c r="AP4" s="73"/>
      <c r="AQ4" s="73"/>
      <c r="AR4" s="73"/>
      <c r="AS4" s="73"/>
      <c r="AT4" s="73"/>
      <c r="AU4" s="73"/>
      <c r="AV4" s="73"/>
      <c r="AW4" s="73"/>
      <c r="AX4" s="73"/>
      <c r="AY4" s="73"/>
      <c r="AZ4" s="73"/>
      <c r="BA4" s="73"/>
      <c r="BB4" s="73"/>
      <c r="BC4" s="73"/>
      <c r="BG4" s="39" t="s">
        <v>68</v>
      </c>
      <c r="BH4" s="1" t="s">
        <v>492</v>
      </c>
    </row>
    <row r="5" spans="1:60" ht="15.5" x14ac:dyDescent="0.35">
      <c r="A5" s="105"/>
      <c r="B5" s="13" t="s">
        <v>23</v>
      </c>
      <c r="C5" s="14"/>
      <c r="D5" s="72"/>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G5" s="39" t="s">
        <v>72</v>
      </c>
      <c r="BH5" s="1" t="s">
        <v>496</v>
      </c>
    </row>
    <row r="6" spans="1:60" ht="15.5" x14ac:dyDescent="0.35">
      <c r="A6" s="105"/>
      <c r="B6" s="29" t="s">
        <v>0</v>
      </c>
      <c r="C6" s="30"/>
      <c r="D6" s="57">
        <v>2007</v>
      </c>
      <c r="E6" s="57">
        <f>D6+1</f>
        <v>2008</v>
      </c>
      <c r="F6" s="57">
        <f t="shared" ref="F6:P6" si="2">E6+1</f>
        <v>2009</v>
      </c>
      <c r="G6" s="57">
        <f t="shared" si="2"/>
        <v>2010</v>
      </c>
      <c r="H6" s="57">
        <f t="shared" si="2"/>
        <v>2011</v>
      </c>
      <c r="I6" s="57">
        <f t="shared" si="2"/>
        <v>2012</v>
      </c>
      <c r="J6" s="57">
        <f t="shared" si="2"/>
        <v>2013</v>
      </c>
      <c r="K6" s="57">
        <f t="shared" si="2"/>
        <v>2014</v>
      </c>
      <c r="L6" s="57">
        <f t="shared" si="2"/>
        <v>2015</v>
      </c>
      <c r="M6" s="57">
        <f t="shared" si="2"/>
        <v>2016</v>
      </c>
      <c r="N6" s="57">
        <f t="shared" si="2"/>
        <v>2017</v>
      </c>
      <c r="O6" s="57">
        <f t="shared" si="2"/>
        <v>2018</v>
      </c>
      <c r="P6" s="57">
        <f t="shared" si="2"/>
        <v>2019</v>
      </c>
      <c r="Q6" s="57" t="s">
        <v>95</v>
      </c>
      <c r="AC6" s="76">
        <f t="shared" ref="AC6:AO6" si="3">D6</f>
        <v>2007</v>
      </c>
      <c r="AD6" s="76">
        <f t="shared" si="3"/>
        <v>2008</v>
      </c>
      <c r="AE6" s="76">
        <f t="shared" si="3"/>
        <v>2009</v>
      </c>
      <c r="AF6" s="76">
        <f t="shared" si="3"/>
        <v>2010</v>
      </c>
      <c r="AG6" s="76">
        <f t="shared" si="3"/>
        <v>2011</v>
      </c>
      <c r="AH6" s="76">
        <f t="shared" si="3"/>
        <v>2012</v>
      </c>
      <c r="AI6" s="76">
        <f t="shared" si="3"/>
        <v>2013</v>
      </c>
      <c r="AJ6" s="76">
        <f t="shared" si="3"/>
        <v>2014</v>
      </c>
      <c r="AK6" s="76">
        <f t="shared" si="3"/>
        <v>2015</v>
      </c>
      <c r="AL6" s="76">
        <f t="shared" si="3"/>
        <v>2016</v>
      </c>
      <c r="AM6" s="76">
        <f t="shared" si="3"/>
        <v>2017</v>
      </c>
      <c r="AN6" s="76">
        <f t="shared" si="3"/>
        <v>2018</v>
      </c>
      <c r="AO6" s="76">
        <f t="shared" si="3"/>
        <v>2019</v>
      </c>
      <c r="AP6" s="73"/>
      <c r="AQ6" s="76">
        <f t="shared" ref="AQ6:BC6" si="4">AC6</f>
        <v>2007</v>
      </c>
      <c r="AR6" s="76">
        <f t="shared" si="4"/>
        <v>2008</v>
      </c>
      <c r="AS6" s="76">
        <f t="shared" si="4"/>
        <v>2009</v>
      </c>
      <c r="AT6" s="76">
        <f t="shared" si="4"/>
        <v>2010</v>
      </c>
      <c r="AU6" s="76">
        <f t="shared" si="4"/>
        <v>2011</v>
      </c>
      <c r="AV6" s="76">
        <f t="shared" si="4"/>
        <v>2012</v>
      </c>
      <c r="AW6" s="76">
        <f t="shared" si="4"/>
        <v>2013</v>
      </c>
      <c r="AX6" s="76">
        <f t="shared" si="4"/>
        <v>2014</v>
      </c>
      <c r="AY6" s="76">
        <f t="shared" si="4"/>
        <v>2015</v>
      </c>
      <c r="AZ6" s="76">
        <f t="shared" si="4"/>
        <v>2016</v>
      </c>
      <c r="BA6" s="76">
        <f t="shared" si="4"/>
        <v>2017</v>
      </c>
      <c r="BB6" s="76">
        <f t="shared" si="4"/>
        <v>2018</v>
      </c>
      <c r="BC6" s="76">
        <f t="shared" si="4"/>
        <v>2019</v>
      </c>
      <c r="BG6" s="39" t="s">
        <v>69</v>
      </c>
      <c r="BH6" s="1" t="s">
        <v>493</v>
      </c>
    </row>
    <row r="7" spans="1:60" ht="15.5" x14ac:dyDescent="0.35">
      <c r="A7" s="105" t="str">
        <f>CountryCode &amp; ".FC.OTR.S13.MNAC." &amp; RefVintage</f>
        <v>HU.FC.OTR.S13.MNAC.W.2020</v>
      </c>
      <c r="B7" s="15" t="s">
        <v>8</v>
      </c>
      <c r="C7" s="62" t="s">
        <v>20</v>
      </c>
      <c r="D7" s="40">
        <f t="shared" ref="D7:L7" si="5">IF(AND(D8="0",D9="0",D10="0",D11="0"),"0",IF(AND(D8="M",D9="M",D10="M",D11="M"),"M",IF(AND(D8="L",D9="L",D10="L",D11="L"),"L",IF(AND(ISTEXT(D8),ISTEXT(D9),ISTEXT(D10),ISTEXT(D11)),"L",SUM(D8:D11)))))</f>
        <v>0</v>
      </c>
      <c r="E7" s="40">
        <f t="shared" si="5"/>
        <v>0</v>
      </c>
      <c r="F7" s="40">
        <f t="shared" si="5"/>
        <v>13260</v>
      </c>
      <c r="G7" s="40">
        <f t="shared" si="5"/>
        <v>12735.1</v>
      </c>
      <c r="H7" s="40">
        <f t="shared" si="5"/>
        <v>9903.6</v>
      </c>
      <c r="I7" s="40">
        <f t="shared" si="5"/>
        <v>2501.3000000000002</v>
      </c>
      <c r="J7" s="40">
        <f t="shared" si="5"/>
        <v>0</v>
      </c>
      <c r="K7" s="40">
        <f t="shared" si="5"/>
        <v>0</v>
      </c>
      <c r="L7" s="43">
        <f t="shared" si="5"/>
        <v>0</v>
      </c>
      <c r="M7" s="43">
        <f t="shared" ref="M7:N7" si="6">IF(AND(M8="0",M9="0",M10="0",M11="0"),"0",IF(AND(M8="M",M9="M",M10="M",M11="M"),"M",IF(AND(M8="L",M9="L",M10="L",M11="L"),"L",IF(AND(ISTEXT(M8),ISTEXT(M9),ISTEXT(M10),ISTEXT(M11)),"L",SUM(M8:M11)))))</f>
        <v>0</v>
      </c>
      <c r="N7" s="43">
        <f t="shared" si="6"/>
        <v>0</v>
      </c>
      <c r="O7" s="43">
        <f t="shared" ref="O7:P7" si="7">IF(AND(O8="0",O9="0",O10="0",O11="0"),"0",IF(AND(O8="M",O9="M",O10="M",O11="M"),"M",IF(AND(O8="L",O9="L",O10="L",O11="L"),"L",IF(AND(ISTEXT(O8),ISTEXT(O9),ISTEXT(O10),ISTEXT(O11)),"L",SUM(O8:O11)))))</f>
        <v>0</v>
      </c>
      <c r="P7" s="43">
        <f t="shared" si="7"/>
        <v>0</v>
      </c>
      <c r="Q7" s="68"/>
      <c r="AC7" s="77" t="str">
        <f t="shared" ref="AC7:AC19" si="8">IF(ISNUMBER(D7),"",IF(OR(D7="L",D7="M"),"",IF(D7="","",AQ7)))</f>
        <v/>
      </c>
      <c r="AD7" s="77" t="str">
        <f t="shared" ref="AD7:AD19" si="9">IF(ISNUMBER(E7),"",IF(OR(E7="L",E7="M"),"",IF(E7="","",AR7)))</f>
        <v/>
      </c>
      <c r="AE7" s="77" t="str">
        <f t="shared" ref="AE7:AE19" si="10">IF(ISNUMBER(F7),"",IF(OR(F7="L",F7="M"),"",IF(F7="","",AS7)))</f>
        <v/>
      </c>
      <c r="AF7" s="77" t="str">
        <f t="shared" ref="AF7:AF19" si="11">IF(ISNUMBER(G7),"",IF(OR(G7="L",G7="M"),"",IF(G7="","",AT7)))</f>
        <v/>
      </c>
      <c r="AG7" s="77" t="str">
        <f t="shared" ref="AG7:AG19" si="12">IF(ISNUMBER(H7),"",IF(OR(H7="L",H7="M"),"",IF(H7="","",AU7)))</f>
        <v/>
      </c>
      <c r="AH7" s="77" t="str">
        <f t="shared" ref="AH7:AH19" si="13">IF(ISNUMBER(I7),"",IF(OR(I7="L",I7="M"),"",IF(I7="","",AV7)))</f>
        <v/>
      </c>
      <c r="AI7" s="77" t="str">
        <f t="shared" ref="AI7:AI19" si="14">IF(ISNUMBER(J7),"",IF(OR(J7="L",J7="M"),"",IF(J7="","",AW7)))</f>
        <v/>
      </c>
      <c r="AJ7" s="77" t="str">
        <f t="shared" ref="AJ7:AJ19" si="15">IF(ISNUMBER(K7),"",IF(OR(K7="L",K7="M"),"",IF(K7="","",AX7)))</f>
        <v/>
      </c>
      <c r="AK7" s="77" t="str">
        <f t="shared" ref="AK7:AK19" si="16">IF(ISNUMBER(L7),"",IF(OR(L7="L",L7="M"),"",IF(L7="","",AY7)))</f>
        <v/>
      </c>
      <c r="AL7" s="77" t="str">
        <f t="shared" ref="AL7:AL19" si="17">IF(ISNUMBER(M7),"",IF(OR(M7="L",M7="M"),"",IF(M7="","",AZ7)))</f>
        <v/>
      </c>
      <c r="AM7" s="77" t="str">
        <f t="shared" ref="AM7:AM19" si="18">IF(ISNUMBER(N7),"",IF(OR(N7="L",N7="M"),"",IF(N7="","",BA7)))</f>
        <v/>
      </c>
      <c r="AN7" s="77" t="str">
        <f>IF(ISNUMBER(O7),"",IF(OR(O7="L",O7="M"),"",IF(O7="","",BB7)))</f>
        <v/>
      </c>
      <c r="AO7" s="77" t="str">
        <f>IF(ISNUMBER(P7),"",IF(OR(P7="L",P7="M"),"",IF(P7="","",BC7)))</f>
        <v/>
      </c>
      <c r="AP7" s="73"/>
      <c r="AQ7" s="76" t="s">
        <v>392</v>
      </c>
      <c r="AR7" s="76" t="s">
        <v>432</v>
      </c>
      <c r="AS7" s="76" t="s">
        <v>96</v>
      </c>
      <c r="AT7" s="76" t="s">
        <v>181</v>
      </c>
      <c r="AU7" s="76" t="s">
        <v>182</v>
      </c>
      <c r="AV7" s="76" t="s">
        <v>183</v>
      </c>
      <c r="AW7" s="76" t="s">
        <v>184</v>
      </c>
      <c r="AX7" s="76" t="s">
        <v>185</v>
      </c>
      <c r="AY7" s="76" t="s">
        <v>186</v>
      </c>
      <c r="AZ7" s="76" t="s">
        <v>525</v>
      </c>
      <c r="BA7" s="76" t="s">
        <v>566</v>
      </c>
      <c r="BB7" s="76" t="s">
        <v>610</v>
      </c>
      <c r="BC7" s="76" t="s">
        <v>666</v>
      </c>
      <c r="BG7" s="39" t="s">
        <v>75</v>
      </c>
      <c r="BH7" s="1" t="s">
        <v>499</v>
      </c>
    </row>
    <row r="8" spans="1:60" ht="15.5" x14ac:dyDescent="0.35">
      <c r="A8" s="105" t="str">
        <f>CountryCode &amp; ".FC.OGF.S13.MNAC." &amp; RefVintage</f>
        <v>HU.FC.OGF.S13.MNAC.W.2020</v>
      </c>
      <c r="B8" s="16" t="s">
        <v>12</v>
      </c>
      <c r="C8" s="60" t="s">
        <v>2</v>
      </c>
      <c r="D8" s="32">
        <v>0</v>
      </c>
      <c r="E8" s="32">
        <v>0</v>
      </c>
      <c r="F8" s="32">
        <v>0</v>
      </c>
      <c r="G8" s="32">
        <v>0</v>
      </c>
      <c r="H8" s="32">
        <v>0</v>
      </c>
      <c r="I8" s="32">
        <v>0</v>
      </c>
      <c r="J8" s="32">
        <v>0</v>
      </c>
      <c r="K8" s="32">
        <v>0</v>
      </c>
      <c r="L8" s="32">
        <v>0</v>
      </c>
      <c r="M8" s="32">
        <v>0</v>
      </c>
      <c r="N8" s="32">
        <v>0</v>
      </c>
      <c r="O8" s="32">
        <v>0</v>
      </c>
      <c r="P8" s="32">
        <v>0</v>
      </c>
      <c r="Q8" s="115"/>
      <c r="AC8" s="77" t="str">
        <f t="shared" si="8"/>
        <v/>
      </c>
      <c r="AD8" s="77" t="str">
        <f t="shared" si="9"/>
        <v/>
      </c>
      <c r="AE8" s="77" t="str">
        <f t="shared" si="10"/>
        <v/>
      </c>
      <c r="AF8" s="77" t="str">
        <f t="shared" si="11"/>
        <v/>
      </c>
      <c r="AG8" s="77" t="str">
        <f t="shared" si="12"/>
        <v/>
      </c>
      <c r="AH8" s="77" t="str">
        <f t="shared" si="13"/>
        <v/>
      </c>
      <c r="AI8" s="77" t="str">
        <f t="shared" si="14"/>
        <v/>
      </c>
      <c r="AJ8" s="77" t="str">
        <f t="shared" si="15"/>
        <v/>
      </c>
      <c r="AK8" s="77" t="str">
        <f t="shared" si="16"/>
        <v/>
      </c>
      <c r="AL8" s="77" t="str">
        <f t="shared" si="17"/>
        <v/>
      </c>
      <c r="AM8" s="77" t="str">
        <f t="shared" si="18"/>
        <v/>
      </c>
      <c r="AN8" s="77" t="str">
        <f t="shared" ref="AN8:AN19" si="19">IF(ISNUMBER(O8),"",IF(OR(O8="L",O8="M"),"",IF(O8="","",BB8)))</f>
        <v/>
      </c>
      <c r="AO8" s="77" t="str">
        <f t="shared" ref="AO8:AO19" si="20">IF(ISNUMBER(P8),"",IF(OR(P8="L",P8="M"),"",IF(P8="","",BC8)))</f>
        <v/>
      </c>
      <c r="AP8" s="73"/>
      <c r="AQ8" s="76" t="s">
        <v>393</v>
      </c>
      <c r="AR8" s="76" t="s">
        <v>433</v>
      </c>
      <c r="AS8" s="76" t="s">
        <v>97</v>
      </c>
      <c r="AT8" s="76" t="s">
        <v>109</v>
      </c>
      <c r="AU8" s="76" t="s">
        <v>121</v>
      </c>
      <c r="AV8" s="76" t="s">
        <v>122</v>
      </c>
      <c r="AW8" s="76" t="s">
        <v>123</v>
      </c>
      <c r="AX8" s="76" t="s">
        <v>124</v>
      </c>
      <c r="AY8" s="76" t="s">
        <v>125</v>
      </c>
      <c r="AZ8" s="76" t="s">
        <v>526</v>
      </c>
      <c r="BA8" s="76" t="s">
        <v>567</v>
      </c>
      <c r="BB8" s="76" t="s">
        <v>611</v>
      </c>
      <c r="BC8" s="76" t="s">
        <v>667</v>
      </c>
      <c r="BG8" s="39" t="s">
        <v>73</v>
      </c>
      <c r="BH8" s="1" t="s">
        <v>497</v>
      </c>
    </row>
    <row r="9" spans="1:60" ht="15.5" x14ac:dyDescent="0.35">
      <c r="A9" s="105" t="str">
        <f>CountryCode &amp; ".FC.D41_R.S13.MNAC." &amp; RefVintage</f>
        <v>HU.FC.D41_R.S13.MNAC.W.2020</v>
      </c>
      <c r="B9" s="16" t="s">
        <v>13</v>
      </c>
      <c r="C9" s="60" t="s">
        <v>5</v>
      </c>
      <c r="D9" s="32">
        <v>0</v>
      </c>
      <c r="E9" s="32">
        <v>0</v>
      </c>
      <c r="F9" s="32">
        <v>13260</v>
      </c>
      <c r="G9" s="32">
        <v>11833.4</v>
      </c>
      <c r="H9" s="32">
        <v>8159.3</v>
      </c>
      <c r="I9" s="32">
        <v>2501.3000000000002</v>
      </c>
      <c r="J9" s="32">
        <v>0</v>
      </c>
      <c r="K9" s="32">
        <v>0</v>
      </c>
      <c r="L9" s="32">
        <v>0</v>
      </c>
      <c r="M9" s="32">
        <v>0</v>
      </c>
      <c r="N9" s="32">
        <v>0</v>
      </c>
      <c r="O9" s="32">
        <v>0</v>
      </c>
      <c r="P9" s="32">
        <v>0</v>
      </c>
      <c r="Q9" s="115" t="s">
        <v>707</v>
      </c>
      <c r="AC9" s="77" t="str">
        <f t="shared" si="8"/>
        <v/>
      </c>
      <c r="AD9" s="77" t="str">
        <f t="shared" si="9"/>
        <v/>
      </c>
      <c r="AE9" s="77" t="str">
        <f t="shared" si="10"/>
        <v/>
      </c>
      <c r="AF9" s="77" t="str">
        <f t="shared" si="11"/>
        <v/>
      </c>
      <c r="AG9" s="77" t="str">
        <f t="shared" si="12"/>
        <v/>
      </c>
      <c r="AH9" s="77" t="str">
        <f t="shared" si="13"/>
        <v/>
      </c>
      <c r="AI9" s="77" t="str">
        <f t="shared" si="14"/>
        <v/>
      </c>
      <c r="AJ9" s="77" t="str">
        <f t="shared" si="15"/>
        <v/>
      </c>
      <c r="AK9" s="77" t="str">
        <f t="shared" si="16"/>
        <v/>
      </c>
      <c r="AL9" s="77" t="str">
        <f t="shared" si="17"/>
        <v/>
      </c>
      <c r="AM9" s="77" t="str">
        <f t="shared" si="18"/>
        <v/>
      </c>
      <c r="AN9" s="77" t="str">
        <f t="shared" si="19"/>
        <v/>
      </c>
      <c r="AO9" s="77" t="str">
        <f t="shared" si="20"/>
        <v/>
      </c>
      <c r="AP9" s="73"/>
      <c r="AQ9" s="76" t="s">
        <v>394</v>
      </c>
      <c r="AR9" s="76" t="s">
        <v>434</v>
      </c>
      <c r="AS9" s="76" t="s">
        <v>98</v>
      </c>
      <c r="AT9" s="76" t="s">
        <v>110</v>
      </c>
      <c r="AU9" s="76" t="s">
        <v>126</v>
      </c>
      <c r="AV9" s="76" t="s">
        <v>127</v>
      </c>
      <c r="AW9" s="76" t="s">
        <v>128</v>
      </c>
      <c r="AX9" s="76" t="s">
        <v>129</v>
      </c>
      <c r="AY9" s="76" t="s">
        <v>130</v>
      </c>
      <c r="AZ9" s="76" t="s">
        <v>527</v>
      </c>
      <c r="BA9" s="76" t="s">
        <v>568</v>
      </c>
      <c r="BB9" s="76" t="s">
        <v>612</v>
      </c>
      <c r="BC9" s="76" t="s">
        <v>668</v>
      </c>
      <c r="BG9" s="39" t="s">
        <v>85</v>
      </c>
      <c r="BH9" s="1" t="s">
        <v>511</v>
      </c>
    </row>
    <row r="10" spans="1:60" ht="15.5" x14ac:dyDescent="0.35">
      <c r="A10" s="105" t="str">
        <f>CountryCode &amp; ".FC.D421.S13.MNAC." &amp; RefVintage</f>
        <v>HU.FC.D421.S13.MNAC.W.2020</v>
      </c>
      <c r="B10" s="16" t="s">
        <v>14</v>
      </c>
      <c r="C10" s="60" t="s">
        <v>4</v>
      </c>
      <c r="D10" s="32">
        <v>0</v>
      </c>
      <c r="E10" s="32">
        <v>0</v>
      </c>
      <c r="F10" s="32">
        <v>0</v>
      </c>
      <c r="G10" s="32">
        <v>0</v>
      </c>
      <c r="H10" s="32">
        <v>0</v>
      </c>
      <c r="I10" s="32">
        <v>0</v>
      </c>
      <c r="J10" s="32">
        <v>0</v>
      </c>
      <c r="K10" s="32">
        <v>0</v>
      </c>
      <c r="L10" s="32">
        <v>0</v>
      </c>
      <c r="M10" s="32">
        <v>0</v>
      </c>
      <c r="N10" s="32">
        <v>0</v>
      </c>
      <c r="O10" s="32">
        <v>0</v>
      </c>
      <c r="P10" s="32">
        <v>0</v>
      </c>
      <c r="Q10" s="115"/>
      <c r="AC10" s="77" t="str">
        <f t="shared" si="8"/>
        <v/>
      </c>
      <c r="AD10" s="77" t="str">
        <f t="shared" si="9"/>
        <v/>
      </c>
      <c r="AE10" s="77" t="str">
        <f t="shared" si="10"/>
        <v/>
      </c>
      <c r="AF10" s="77" t="str">
        <f t="shared" si="11"/>
        <v/>
      </c>
      <c r="AG10" s="77" t="str">
        <f t="shared" si="12"/>
        <v/>
      </c>
      <c r="AH10" s="77" t="str">
        <f t="shared" si="13"/>
        <v/>
      </c>
      <c r="AI10" s="77" t="str">
        <f t="shared" si="14"/>
        <v/>
      </c>
      <c r="AJ10" s="77" t="str">
        <f t="shared" si="15"/>
        <v/>
      </c>
      <c r="AK10" s="77" t="str">
        <f t="shared" si="16"/>
        <v/>
      </c>
      <c r="AL10" s="77" t="str">
        <f t="shared" si="17"/>
        <v/>
      </c>
      <c r="AM10" s="77" t="str">
        <f t="shared" si="18"/>
        <v/>
      </c>
      <c r="AN10" s="77" t="str">
        <f t="shared" si="19"/>
        <v/>
      </c>
      <c r="AO10" s="77" t="str">
        <f t="shared" si="20"/>
        <v/>
      </c>
      <c r="AP10" s="73"/>
      <c r="AQ10" s="76" t="s">
        <v>395</v>
      </c>
      <c r="AR10" s="76" t="s">
        <v>435</v>
      </c>
      <c r="AS10" s="76" t="s">
        <v>99</v>
      </c>
      <c r="AT10" s="76" t="s">
        <v>111</v>
      </c>
      <c r="AU10" s="76" t="s">
        <v>131</v>
      </c>
      <c r="AV10" s="76" t="s">
        <v>132</v>
      </c>
      <c r="AW10" s="76" t="s">
        <v>133</v>
      </c>
      <c r="AX10" s="76" t="s">
        <v>134</v>
      </c>
      <c r="AY10" s="76" t="s">
        <v>135</v>
      </c>
      <c r="AZ10" s="76" t="s">
        <v>528</v>
      </c>
      <c r="BA10" s="76" t="s">
        <v>569</v>
      </c>
      <c r="BB10" s="76" t="s">
        <v>613</v>
      </c>
      <c r="BC10" s="76" t="s">
        <v>669</v>
      </c>
      <c r="BG10" s="39" t="s">
        <v>71</v>
      </c>
      <c r="BH10" s="1" t="s">
        <v>495</v>
      </c>
    </row>
    <row r="11" spans="1:60" ht="15.5" x14ac:dyDescent="0.35">
      <c r="A11" s="105" t="str">
        <f>CountryCode &amp; ".FC.OOR.S13.MNAC." &amp; RefVintage</f>
        <v>HU.FC.OOR.S13.MNAC.W.2020</v>
      </c>
      <c r="B11" s="65" t="s">
        <v>15</v>
      </c>
      <c r="C11" s="36" t="s">
        <v>6</v>
      </c>
      <c r="D11" s="32">
        <v>0</v>
      </c>
      <c r="E11" s="32">
        <v>0</v>
      </c>
      <c r="F11" s="32">
        <v>0</v>
      </c>
      <c r="G11" s="32">
        <v>901.7</v>
      </c>
      <c r="H11" s="32">
        <v>1744.3</v>
      </c>
      <c r="I11" s="32">
        <v>0</v>
      </c>
      <c r="J11" s="32">
        <v>0</v>
      </c>
      <c r="K11" s="32">
        <v>0</v>
      </c>
      <c r="L11" s="32">
        <v>0</v>
      </c>
      <c r="M11" s="32">
        <v>0</v>
      </c>
      <c r="N11" s="32">
        <v>0</v>
      </c>
      <c r="O11" s="32">
        <v>0</v>
      </c>
      <c r="P11" s="32">
        <v>0</v>
      </c>
      <c r="Q11" s="115" t="s">
        <v>708</v>
      </c>
      <c r="AC11" s="77" t="str">
        <f t="shared" si="8"/>
        <v/>
      </c>
      <c r="AD11" s="77" t="str">
        <f t="shared" si="9"/>
        <v/>
      </c>
      <c r="AE11" s="77" t="str">
        <f t="shared" si="10"/>
        <v/>
      </c>
      <c r="AF11" s="77" t="str">
        <f t="shared" si="11"/>
        <v/>
      </c>
      <c r="AG11" s="77" t="str">
        <f t="shared" si="12"/>
        <v/>
      </c>
      <c r="AH11" s="77" t="str">
        <f t="shared" si="13"/>
        <v/>
      </c>
      <c r="AI11" s="77" t="str">
        <f t="shared" si="14"/>
        <v/>
      </c>
      <c r="AJ11" s="77" t="str">
        <f t="shared" si="15"/>
        <v/>
      </c>
      <c r="AK11" s="77" t="str">
        <f t="shared" si="16"/>
        <v/>
      </c>
      <c r="AL11" s="77" t="str">
        <f t="shared" si="17"/>
        <v/>
      </c>
      <c r="AM11" s="77" t="str">
        <f t="shared" si="18"/>
        <v/>
      </c>
      <c r="AN11" s="77" t="str">
        <f t="shared" si="19"/>
        <v/>
      </c>
      <c r="AO11" s="77" t="str">
        <f t="shared" si="20"/>
        <v/>
      </c>
      <c r="AP11" s="73"/>
      <c r="AQ11" s="76" t="s">
        <v>396</v>
      </c>
      <c r="AR11" s="76" t="s">
        <v>436</v>
      </c>
      <c r="AS11" s="76" t="s">
        <v>100</v>
      </c>
      <c r="AT11" s="76" t="s">
        <v>112</v>
      </c>
      <c r="AU11" s="76" t="s">
        <v>136</v>
      </c>
      <c r="AV11" s="76" t="s">
        <v>137</v>
      </c>
      <c r="AW11" s="76" t="s">
        <v>138</v>
      </c>
      <c r="AX11" s="76" t="s">
        <v>139</v>
      </c>
      <c r="AY11" s="76" t="s">
        <v>140</v>
      </c>
      <c r="AZ11" s="76" t="s">
        <v>529</v>
      </c>
      <c r="BA11" s="76" t="s">
        <v>570</v>
      </c>
      <c r="BB11" s="76" t="s">
        <v>614</v>
      </c>
      <c r="BC11" s="76" t="s">
        <v>670</v>
      </c>
      <c r="BG11" s="39" t="s">
        <v>66</v>
      </c>
      <c r="BH11" s="1" t="s">
        <v>489</v>
      </c>
    </row>
    <row r="12" spans="1:60" ht="15.5" x14ac:dyDescent="0.35">
      <c r="A12" s="105" t="str">
        <f>CountryCode &amp; ".FC.OTE.S13.MNAC." &amp; RefVintage</f>
        <v>HU.FC.OTE.S13.MNAC.W.2020</v>
      </c>
      <c r="B12" s="17" t="s">
        <v>9</v>
      </c>
      <c r="C12" s="63" t="s">
        <v>40</v>
      </c>
      <c r="D12" s="40">
        <f t="shared" ref="D12:L12" si="21">IF(AND(D13="0",D14="0",D15="0",D16="0",D17="0"),"0",IF(AND(D13="M",D14="M",D15="M",D16="M",D17="M"),"M",IF(AND(D13="L",D14="L",D15="L",D16="L",D17="L"),"L",IF(AND(ISTEXT(D13),ISTEXT(D14),ISTEXT(D15),ISTEXT(D16),ISTEXT(D17)),"L",SUM(D13:D17)))))</f>
        <v>0</v>
      </c>
      <c r="E12" s="40">
        <f t="shared" si="21"/>
        <v>0</v>
      </c>
      <c r="F12" s="40">
        <f t="shared" si="21"/>
        <v>12053.300000000003</v>
      </c>
      <c r="G12" s="40">
        <f t="shared" si="21"/>
        <v>10684.7</v>
      </c>
      <c r="H12" s="40">
        <f t="shared" si="21"/>
        <v>7169.4</v>
      </c>
      <c r="I12" s="40">
        <f t="shared" si="21"/>
        <v>2256.1</v>
      </c>
      <c r="J12" s="40">
        <f t="shared" si="21"/>
        <v>0</v>
      </c>
      <c r="K12" s="40">
        <f t="shared" si="21"/>
        <v>0</v>
      </c>
      <c r="L12" s="43">
        <f t="shared" si="21"/>
        <v>32000</v>
      </c>
      <c r="M12" s="43">
        <f t="shared" ref="M12:N12" si="22">IF(AND(M13="0",M14="0",M15="0",M16="0",M17="0"),"0",IF(AND(M13="M",M14="M",M15="M",M16="M",M17="M"),"M",IF(AND(M13="L",M14="L",M15="L",M16="L",M17="L"),"L",IF(AND(ISTEXT(M13),ISTEXT(M14),ISTEXT(M15),ISTEXT(M16),ISTEXT(M17)),"L",SUM(M13:M17)))))</f>
        <v>0</v>
      </c>
      <c r="N12" s="43">
        <f t="shared" si="22"/>
        <v>0</v>
      </c>
      <c r="O12" s="43">
        <f t="shared" ref="O12:P12" si="23">IF(AND(O13="0",O14="0",O15="0",O16="0",O17="0"),"0",IF(AND(O13="M",O14="M",O15="M",O16="M",O17="M"),"M",IF(AND(O13="L",O14="L",O15="L",O16="L",O17="L"),"L",IF(AND(ISTEXT(O13),ISTEXT(O14),ISTEXT(O15),ISTEXT(O16),ISTEXT(O17)),"L",SUM(O13:O17)))))</f>
        <v>0</v>
      </c>
      <c r="P12" s="43">
        <f t="shared" si="23"/>
        <v>0</v>
      </c>
      <c r="Q12" s="69"/>
      <c r="AC12" s="77" t="str">
        <f t="shared" si="8"/>
        <v/>
      </c>
      <c r="AD12" s="77" t="str">
        <f t="shared" si="9"/>
        <v/>
      </c>
      <c r="AE12" s="77" t="str">
        <f t="shared" si="10"/>
        <v/>
      </c>
      <c r="AF12" s="77" t="str">
        <f t="shared" si="11"/>
        <v/>
      </c>
      <c r="AG12" s="77" t="str">
        <f t="shared" si="12"/>
        <v/>
      </c>
      <c r="AH12" s="77" t="str">
        <f t="shared" si="13"/>
        <v/>
      </c>
      <c r="AI12" s="77" t="str">
        <f t="shared" si="14"/>
        <v/>
      </c>
      <c r="AJ12" s="77" t="str">
        <f t="shared" si="15"/>
        <v/>
      </c>
      <c r="AK12" s="77" t="str">
        <f t="shared" si="16"/>
        <v/>
      </c>
      <c r="AL12" s="77" t="str">
        <f t="shared" si="17"/>
        <v/>
      </c>
      <c r="AM12" s="77" t="str">
        <f t="shared" si="18"/>
        <v/>
      </c>
      <c r="AN12" s="77" t="str">
        <f t="shared" si="19"/>
        <v/>
      </c>
      <c r="AO12" s="77" t="str">
        <f t="shared" si="20"/>
        <v/>
      </c>
      <c r="AP12" s="73"/>
      <c r="AQ12" s="76" t="s">
        <v>397</v>
      </c>
      <c r="AR12" s="76" t="s">
        <v>437</v>
      </c>
      <c r="AS12" s="76" t="s">
        <v>101</v>
      </c>
      <c r="AT12" s="76" t="s">
        <v>113</v>
      </c>
      <c r="AU12" s="76" t="s">
        <v>141</v>
      </c>
      <c r="AV12" s="76" t="s">
        <v>142</v>
      </c>
      <c r="AW12" s="76" t="s">
        <v>143</v>
      </c>
      <c r="AX12" s="76" t="s">
        <v>144</v>
      </c>
      <c r="AY12" s="76" t="s">
        <v>145</v>
      </c>
      <c r="AZ12" s="76" t="s">
        <v>530</v>
      </c>
      <c r="BA12" s="76" t="s">
        <v>571</v>
      </c>
      <c r="BB12" s="76" t="s">
        <v>615</v>
      </c>
      <c r="BC12" s="76" t="s">
        <v>671</v>
      </c>
      <c r="BG12" s="39" t="s">
        <v>76</v>
      </c>
      <c r="BH12" s="1" t="s">
        <v>500</v>
      </c>
    </row>
    <row r="13" spans="1:60" ht="15.5" x14ac:dyDescent="0.35">
      <c r="A13" s="105" t="str">
        <f>CountryCode &amp; ".FC.D41_P.S13.MNAC." &amp; RefVintage</f>
        <v>HU.FC.D41_P.S13.MNAC.W.2020</v>
      </c>
      <c r="B13" s="16" t="s">
        <v>16</v>
      </c>
      <c r="C13" s="61" t="s">
        <v>54</v>
      </c>
      <c r="D13" s="32">
        <v>0</v>
      </c>
      <c r="E13" s="32">
        <v>0</v>
      </c>
      <c r="F13" s="32">
        <v>12053.300000000003</v>
      </c>
      <c r="G13" s="32">
        <v>10684.7</v>
      </c>
      <c r="H13" s="32">
        <v>7169.4</v>
      </c>
      <c r="I13" s="32">
        <v>2256.1</v>
      </c>
      <c r="J13" s="32">
        <v>0</v>
      </c>
      <c r="K13" s="32">
        <v>0</v>
      </c>
      <c r="L13" s="32">
        <v>0</v>
      </c>
      <c r="M13" s="32">
        <v>0</v>
      </c>
      <c r="N13" s="32">
        <v>0</v>
      </c>
      <c r="O13" s="32">
        <v>0</v>
      </c>
      <c r="P13" s="32">
        <v>0</v>
      </c>
      <c r="Q13" s="116" t="s">
        <v>709</v>
      </c>
      <c r="AC13" s="77" t="str">
        <f t="shared" si="8"/>
        <v/>
      </c>
      <c r="AD13" s="77" t="str">
        <f t="shared" si="9"/>
        <v/>
      </c>
      <c r="AE13" s="77" t="str">
        <f t="shared" si="10"/>
        <v/>
      </c>
      <c r="AF13" s="77" t="str">
        <f t="shared" si="11"/>
        <v/>
      </c>
      <c r="AG13" s="77" t="str">
        <f t="shared" si="12"/>
        <v/>
      </c>
      <c r="AH13" s="77" t="str">
        <f t="shared" si="13"/>
        <v/>
      </c>
      <c r="AI13" s="77" t="str">
        <f t="shared" si="14"/>
        <v/>
      </c>
      <c r="AJ13" s="77" t="str">
        <f t="shared" si="15"/>
        <v/>
      </c>
      <c r="AK13" s="77" t="str">
        <f t="shared" si="16"/>
        <v/>
      </c>
      <c r="AL13" s="77" t="str">
        <f t="shared" si="17"/>
        <v/>
      </c>
      <c r="AM13" s="77" t="str">
        <f t="shared" si="18"/>
        <v/>
      </c>
      <c r="AN13" s="77" t="str">
        <f t="shared" si="19"/>
        <v/>
      </c>
      <c r="AO13" s="77" t="str">
        <f t="shared" si="20"/>
        <v/>
      </c>
      <c r="AP13" s="73"/>
      <c r="AQ13" s="76" t="s">
        <v>398</v>
      </c>
      <c r="AR13" s="76" t="s">
        <v>438</v>
      </c>
      <c r="AS13" s="76" t="s">
        <v>102</v>
      </c>
      <c r="AT13" s="76" t="s">
        <v>114</v>
      </c>
      <c r="AU13" s="76" t="s">
        <v>146</v>
      </c>
      <c r="AV13" s="76" t="s">
        <v>147</v>
      </c>
      <c r="AW13" s="76" t="s">
        <v>148</v>
      </c>
      <c r="AX13" s="76" t="s">
        <v>149</v>
      </c>
      <c r="AY13" s="76" t="s">
        <v>150</v>
      </c>
      <c r="AZ13" s="76" t="s">
        <v>531</v>
      </c>
      <c r="BA13" s="76" t="s">
        <v>572</v>
      </c>
      <c r="BB13" s="76" t="s">
        <v>616</v>
      </c>
      <c r="BC13" s="76" t="s">
        <v>672</v>
      </c>
      <c r="BG13" s="39" t="s">
        <v>67</v>
      </c>
      <c r="BH13" s="1" t="s">
        <v>490</v>
      </c>
    </row>
    <row r="14" spans="1:60" ht="15.5" x14ac:dyDescent="0.35">
      <c r="A14" s="105" t="str">
        <f>CountryCode &amp; ".FC.D99CI.S13.MNAC." &amp; RefVintage</f>
        <v>HU.FC.D99CI.S13.MNAC.W.2020</v>
      </c>
      <c r="B14" s="25" t="s">
        <v>17</v>
      </c>
      <c r="C14" s="60" t="s">
        <v>1</v>
      </c>
      <c r="D14" s="32">
        <v>0</v>
      </c>
      <c r="E14" s="32">
        <v>0</v>
      </c>
      <c r="F14" s="32">
        <v>0</v>
      </c>
      <c r="G14" s="32">
        <v>0</v>
      </c>
      <c r="H14" s="32">
        <v>0</v>
      </c>
      <c r="I14" s="32">
        <v>0</v>
      </c>
      <c r="J14" s="32">
        <v>0</v>
      </c>
      <c r="K14" s="32">
        <v>0</v>
      </c>
      <c r="L14" s="32">
        <v>32000</v>
      </c>
      <c r="M14" s="32">
        <v>0</v>
      </c>
      <c r="N14" s="32">
        <v>0</v>
      </c>
      <c r="O14" s="32">
        <v>0</v>
      </c>
      <c r="P14" s="32">
        <v>0</v>
      </c>
      <c r="Q14" s="116" t="s">
        <v>710</v>
      </c>
      <c r="AC14" s="77" t="str">
        <f t="shared" si="8"/>
        <v/>
      </c>
      <c r="AD14" s="77" t="str">
        <f t="shared" si="9"/>
        <v/>
      </c>
      <c r="AE14" s="77" t="str">
        <f t="shared" si="10"/>
        <v/>
      </c>
      <c r="AF14" s="77" t="str">
        <f t="shared" si="11"/>
        <v/>
      </c>
      <c r="AG14" s="77" t="str">
        <f t="shared" si="12"/>
        <v/>
      </c>
      <c r="AH14" s="77" t="str">
        <f t="shared" si="13"/>
        <v/>
      </c>
      <c r="AI14" s="77" t="str">
        <f t="shared" si="14"/>
        <v/>
      </c>
      <c r="AJ14" s="77" t="str">
        <f t="shared" si="15"/>
        <v/>
      </c>
      <c r="AK14" s="77" t="str">
        <f t="shared" si="16"/>
        <v/>
      </c>
      <c r="AL14" s="77" t="str">
        <f t="shared" si="17"/>
        <v/>
      </c>
      <c r="AM14" s="77" t="str">
        <f t="shared" si="18"/>
        <v/>
      </c>
      <c r="AN14" s="77" t="str">
        <f t="shared" si="19"/>
        <v/>
      </c>
      <c r="AO14" s="77" t="str">
        <f t="shared" si="20"/>
        <v/>
      </c>
      <c r="AP14" s="73"/>
      <c r="AQ14" s="76" t="s">
        <v>399</v>
      </c>
      <c r="AR14" s="76" t="s">
        <v>439</v>
      </c>
      <c r="AS14" s="76" t="s">
        <v>103</v>
      </c>
      <c r="AT14" s="76" t="s">
        <v>115</v>
      </c>
      <c r="AU14" s="76" t="s">
        <v>151</v>
      </c>
      <c r="AV14" s="76" t="s">
        <v>152</v>
      </c>
      <c r="AW14" s="76" t="s">
        <v>153</v>
      </c>
      <c r="AX14" s="76" t="s">
        <v>154</v>
      </c>
      <c r="AY14" s="76" t="s">
        <v>155</v>
      </c>
      <c r="AZ14" s="76" t="s">
        <v>532</v>
      </c>
      <c r="BA14" s="76" t="s">
        <v>573</v>
      </c>
      <c r="BB14" s="76" t="s">
        <v>617</v>
      </c>
      <c r="BC14" s="76" t="s">
        <v>673</v>
      </c>
      <c r="BG14" s="39" t="s">
        <v>77</v>
      </c>
      <c r="BH14" s="1" t="s">
        <v>501</v>
      </c>
    </row>
    <row r="15" spans="1:60" ht="15.5" x14ac:dyDescent="0.35">
      <c r="A15" s="105" t="str">
        <f>CountryCode &amp; ".FC.D99_AP.S13.MNAC." &amp; RefVintage</f>
        <v>HU.FC.D99_AP.S13.MNAC.W.2020</v>
      </c>
      <c r="B15" s="25" t="s">
        <v>36</v>
      </c>
      <c r="C15" s="60" t="s">
        <v>37</v>
      </c>
      <c r="D15" s="32">
        <v>0</v>
      </c>
      <c r="E15" s="32">
        <v>0</v>
      </c>
      <c r="F15" s="32">
        <v>0</v>
      </c>
      <c r="G15" s="32">
        <v>0</v>
      </c>
      <c r="H15" s="32">
        <v>0</v>
      </c>
      <c r="I15" s="32">
        <v>0</v>
      </c>
      <c r="J15" s="32">
        <v>0</v>
      </c>
      <c r="K15" s="32">
        <v>0</v>
      </c>
      <c r="L15" s="32">
        <v>0</v>
      </c>
      <c r="M15" s="32">
        <v>0</v>
      </c>
      <c r="N15" s="32">
        <v>0</v>
      </c>
      <c r="O15" s="32">
        <v>0</v>
      </c>
      <c r="P15" s="32">
        <v>0</v>
      </c>
      <c r="Q15" s="116"/>
      <c r="AC15" s="77" t="str">
        <f t="shared" si="8"/>
        <v/>
      </c>
      <c r="AD15" s="77" t="str">
        <f t="shared" si="9"/>
        <v/>
      </c>
      <c r="AE15" s="77" t="str">
        <f t="shared" si="10"/>
        <v/>
      </c>
      <c r="AF15" s="77" t="str">
        <f t="shared" si="11"/>
        <v/>
      </c>
      <c r="AG15" s="77" t="str">
        <f t="shared" si="12"/>
        <v/>
      </c>
      <c r="AH15" s="77" t="str">
        <f t="shared" si="13"/>
        <v/>
      </c>
      <c r="AI15" s="77" t="str">
        <f t="shared" si="14"/>
        <v/>
      </c>
      <c r="AJ15" s="77" t="str">
        <f t="shared" si="15"/>
        <v/>
      </c>
      <c r="AK15" s="77" t="str">
        <f t="shared" si="16"/>
        <v/>
      </c>
      <c r="AL15" s="77" t="str">
        <f t="shared" si="17"/>
        <v/>
      </c>
      <c r="AM15" s="77" t="str">
        <f t="shared" si="18"/>
        <v/>
      </c>
      <c r="AN15" s="77" t="str">
        <f t="shared" si="19"/>
        <v/>
      </c>
      <c r="AO15" s="77" t="str">
        <f t="shared" si="20"/>
        <v/>
      </c>
      <c r="AP15" s="73"/>
      <c r="AQ15" s="76" t="s">
        <v>400</v>
      </c>
      <c r="AR15" s="76" t="s">
        <v>440</v>
      </c>
      <c r="AS15" s="76" t="s">
        <v>104</v>
      </c>
      <c r="AT15" s="76" t="s">
        <v>116</v>
      </c>
      <c r="AU15" s="76" t="s">
        <v>156</v>
      </c>
      <c r="AV15" s="76" t="s">
        <v>157</v>
      </c>
      <c r="AW15" s="76" t="s">
        <v>158</v>
      </c>
      <c r="AX15" s="76" t="s">
        <v>159</v>
      </c>
      <c r="AY15" s="76" t="s">
        <v>160</v>
      </c>
      <c r="AZ15" s="76" t="s">
        <v>533</v>
      </c>
      <c r="BA15" s="76" t="s">
        <v>574</v>
      </c>
      <c r="BB15" s="76" t="s">
        <v>618</v>
      </c>
      <c r="BC15" s="76" t="s">
        <v>674</v>
      </c>
      <c r="BG15" s="39" t="s">
        <v>78</v>
      </c>
      <c r="BH15" s="1" t="s">
        <v>502</v>
      </c>
    </row>
    <row r="16" spans="1:60" ht="15.5" x14ac:dyDescent="0.35">
      <c r="A16" s="105" t="str">
        <f>CountryCode &amp; ".FC.D99CG.S13.MNAC." &amp; RefVintage</f>
        <v>HU.FC.D99CG.S13.MNAC.W.2020</v>
      </c>
      <c r="B16" s="25" t="s">
        <v>18</v>
      </c>
      <c r="C16" s="60" t="s">
        <v>3</v>
      </c>
      <c r="D16" s="32">
        <v>0</v>
      </c>
      <c r="E16" s="32">
        <v>0</v>
      </c>
      <c r="F16" s="32">
        <v>0</v>
      </c>
      <c r="G16" s="32">
        <v>0</v>
      </c>
      <c r="H16" s="32">
        <v>0</v>
      </c>
      <c r="I16" s="32">
        <v>0</v>
      </c>
      <c r="J16" s="32">
        <v>0</v>
      </c>
      <c r="K16" s="32">
        <v>0</v>
      </c>
      <c r="L16" s="32">
        <v>0</v>
      </c>
      <c r="M16" s="32">
        <v>0</v>
      </c>
      <c r="N16" s="32">
        <v>0</v>
      </c>
      <c r="O16" s="32">
        <v>0</v>
      </c>
      <c r="P16" s="32">
        <v>0</v>
      </c>
      <c r="Q16" s="116"/>
      <c r="AC16" s="77" t="str">
        <f t="shared" si="8"/>
        <v/>
      </c>
      <c r="AD16" s="77" t="str">
        <f t="shared" si="9"/>
        <v/>
      </c>
      <c r="AE16" s="77" t="str">
        <f t="shared" si="10"/>
        <v/>
      </c>
      <c r="AF16" s="77" t="str">
        <f t="shared" si="11"/>
        <v/>
      </c>
      <c r="AG16" s="77" t="str">
        <f t="shared" si="12"/>
        <v/>
      </c>
      <c r="AH16" s="77" t="str">
        <f t="shared" si="13"/>
        <v/>
      </c>
      <c r="AI16" s="77" t="str">
        <f t="shared" si="14"/>
        <v/>
      </c>
      <c r="AJ16" s="77" t="str">
        <f t="shared" si="15"/>
        <v/>
      </c>
      <c r="AK16" s="77" t="str">
        <f t="shared" si="16"/>
        <v/>
      </c>
      <c r="AL16" s="77" t="str">
        <f t="shared" si="17"/>
        <v/>
      </c>
      <c r="AM16" s="77" t="str">
        <f t="shared" si="18"/>
        <v/>
      </c>
      <c r="AN16" s="77" t="str">
        <f t="shared" si="19"/>
        <v/>
      </c>
      <c r="AO16" s="77" t="str">
        <f t="shared" si="20"/>
        <v/>
      </c>
      <c r="AP16" s="73"/>
      <c r="AQ16" s="76" t="s">
        <v>401</v>
      </c>
      <c r="AR16" s="76" t="s">
        <v>441</v>
      </c>
      <c r="AS16" s="76" t="s">
        <v>105</v>
      </c>
      <c r="AT16" s="76" t="s">
        <v>117</v>
      </c>
      <c r="AU16" s="76" t="s">
        <v>161</v>
      </c>
      <c r="AV16" s="76" t="s">
        <v>162</v>
      </c>
      <c r="AW16" s="76" t="s">
        <v>163</v>
      </c>
      <c r="AX16" s="76" t="s">
        <v>164</v>
      </c>
      <c r="AY16" s="76" t="s">
        <v>165</v>
      </c>
      <c r="AZ16" s="76" t="s">
        <v>534</v>
      </c>
      <c r="BA16" s="76" t="s">
        <v>575</v>
      </c>
      <c r="BB16" s="76" t="s">
        <v>619</v>
      </c>
      <c r="BC16" s="76" t="s">
        <v>675</v>
      </c>
      <c r="BG16" s="39" t="s">
        <v>79</v>
      </c>
      <c r="BH16" s="1" t="s">
        <v>503</v>
      </c>
    </row>
    <row r="17" spans="1:60" ht="15.5" x14ac:dyDescent="0.35">
      <c r="A17" s="105" t="str">
        <f>CountryCode &amp; ".FC.OOE.S13.MNAC." &amp; RefVintage</f>
        <v>HU.FC.OOE.S13.MNAC.W.2020</v>
      </c>
      <c r="B17" s="25" t="s">
        <v>19</v>
      </c>
      <c r="C17" s="60" t="s">
        <v>6</v>
      </c>
      <c r="D17" s="32">
        <v>0</v>
      </c>
      <c r="E17" s="32">
        <v>0</v>
      </c>
      <c r="F17" s="32">
        <v>0</v>
      </c>
      <c r="G17" s="32">
        <v>0</v>
      </c>
      <c r="H17" s="32">
        <v>0</v>
      </c>
      <c r="I17" s="32">
        <v>0</v>
      </c>
      <c r="J17" s="32">
        <v>0</v>
      </c>
      <c r="K17" s="32">
        <v>0</v>
      </c>
      <c r="L17" s="32">
        <v>0</v>
      </c>
      <c r="M17" s="32">
        <v>0</v>
      </c>
      <c r="N17" s="32">
        <v>0</v>
      </c>
      <c r="O17" s="32">
        <v>0</v>
      </c>
      <c r="P17" s="32">
        <v>0</v>
      </c>
      <c r="Q17" s="116"/>
      <c r="AC17" s="77" t="str">
        <f t="shared" si="8"/>
        <v/>
      </c>
      <c r="AD17" s="77" t="str">
        <f t="shared" si="9"/>
        <v/>
      </c>
      <c r="AE17" s="77" t="str">
        <f t="shared" si="10"/>
        <v/>
      </c>
      <c r="AF17" s="77" t="str">
        <f t="shared" si="11"/>
        <v/>
      </c>
      <c r="AG17" s="77" t="str">
        <f t="shared" si="12"/>
        <v/>
      </c>
      <c r="AH17" s="77" t="str">
        <f t="shared" si="13"/>
        <v/>
      </c>
      <c r="AI17" s="77" t="str">
        <f t="shared" si="14"/>
        <v/>
      </c>
      <c r="AJ17" s="77" t="str">
        <f t="shared" si="15"/>
        <v/>
      </c>
      <c r="AK17" s="77" t="str">
        <f t="shared" si="16"/>
        <v/>
      </c>
      <c r="AL17" s="77" t="str">
        <f t="shared" si="17"/>
        <v/>
      </c>
      <c r="AM17" s="77" t="str">
        <f t="shared" si="18"/>
        <v/>
      </c>
      <c r="AN17" s="77" t="str">
        <f t="shared" si="19"/>
        <v/>
      </c>
      <c r="AO17" s="77" t="str">
        <f t="shared" si="20"/>
        <v/>
      </c>
      <c r="AP17" s="73"/>
      <c r="AQ17" s="76" t="s">
        <v>402</v>
      </c>
      <c r="AR17" s="76" t="s">
        <v>442</v>
      </c>
      <c r="AS17" s="76" t="s">
        <v>106</v>
      </c>
      <c r="AT17" s="76" t="s">
        <v>118</v>
      </c>
      <c r="AU17" s="76" t="s">
        <v>166</v>
      </c>
      <c r="AV17" s="76" t="s">
        <v>167</v>
      </c>
      <c r="AW17" s="76" t="s">
        <v>168</v>
      </c>
      <c r="AX17" s="76" t="s">
        <v>169</v>
      </c>
      <c r="AY17" s="76" t="s">
        <v>170</v>
      </c>
      <c r="AZ17" s="76" t="s">
        <v>535</v>
      </c>
      <c r="BA17" s="76" t="s">
        <v>576</v>
      </c>
      <c r="BB17" s="76" t="s">
        <v>620</v>
      </c>
      <c r="BC17" s="76" t="s">
        <v>676</v>
      </c>
      <c r="BG17" s="39" t="s">
        <v>74</v>
      </c>
      <c r="BH17" s="1" t="s">
        <v>498</v>
      </c>
    </row>
    <row r="18" spans="1:60" s="31" customFormat="1" ht="15.5" x14ac:dyDescent="0.35">
      <c r="A18" s="105" t="str">
        <f>CountryCode &amp; ".FC.OOE_NA.S13.MNAC." &amp; RefVintage</f>
        <v>HU.FC.OOE_NA.S13.MNAC.W.2020</v>
      </c>
      <c r="B18" s="38"/>
      <c r="C18" s="66" t="s">
        <v>45</v>
      </c>
      <c r="D18" s="35">
        <v>0</v>
      </c>
      <c r="E18" s="35">
        <v>0</v>
      </c>
      <c r="F18" s="35">
        <v>0</v>
      </c>
      <c r="G18" s="35">
        <v>0</v>
      </c>
      <c r="H18" s="35">
        <v>0</v>
      </c>
      <c r="I18" s="35">
        <v>0</v>
      </c>
      <c r="J18" s="35">
        <v>0</v>
      </c>
      <c r="K18" s="35">
        <v>0</v>
      </c>
      <c r="L18" s="35">
        <v>0</v>
      </c>
      <c r="M18" s="35">
        <v>0</v>
      </c>
      <c r="N18" s="35">
        <v>0</v>
      </c>
      <c r="O18" s="35">
        <v>0</v>
      </c>
      <c r="P18" s="35">
        <v>0</v>
      </c>
      <c r="Q18" s="70"/>
      <c r="AC18" s="77" t="str">
        <f t="shared" si="8"/>
        <v/>
      </c>
      <c r="AD18" s="77" t="str">
        <f t="shared" si="9"/>
        <v/>
      </c>
      <c r="AE18" s="77" t="str">
        <f t="shared" si="10"/>
        <v/>
      </c>
      <c r="AF18" s="77" t="str">
        <f t="shared" si="11"/>
        <v/>
      </c>
      <c r="AG18" s="77" t="str">
        <f t="shared" si="12"/>
        <v/>
      </c>
      <c r="AH18" s="77" t="str">
        <f t="shared" si="13"/>
        <v/>
      </c>
      <c r="AI18" s="77" t="str">
        <f t="shared" si="14"/>
        <v/>
      </c>
      <c r="AJ18" s="77" t="str">
        <f t="shared" si="15"/>
        <v/>
      </c>
      <c r="AK18" s="77" t="str">
        <f t="shared" si="16"/>
        <v/>
      </c>
      <c r="AL18" s="77" t="str">
        <f t="shared" si="17"/>
        <v/>
      </c>
      <c r="AM18" s="77" t="str">
        <f t="shared" si="18"/>
        <v/>
      </c>
      <c r="AN18" s="77" t="str">
        <f t="shared" si="19"/>
        <v/>
      </c>
      <c r="AO18" s="77" t="str">
        <f t="shared" si="20"/>
        <v/>
      </c>
      <c r="AP18" s="73"/>
      <c r="AQ18" s="76" t="s">
        <v>403</v>
      </c>
      <c r="AR18" s="76" t="s">
        <v>443</v>
      </c>
      <c r="AS18" s="76" t="s">
        <v>107</v>
      </c>
      <c r="AT18" s="76" t="s">
        <v>119</v>
      </c>
      <c r="AU18" s="76" t="s">
        <v>171</v>
      </c>
      <c r="AV18" s="76" t="s">
        <v>172</v>
      </c>
      <c r="AW18" s="76" t="s">
        <v>173</v>
      </c>
      <c r="AX18" s="76" t="s">
        <v>174</v>
      </c>
      <c r="AY18" s="76" t="s">
        <v>175</v>
      </c>
      <c r="AZ18" s="76" t="s">
        <v>536</v>
      </c>
      <c r="BA18" s="76" t="s">
        <v>577</v>
      </c>
      <c r="BB18" s="76" t="s">
        <v>621</v>
      </c>
      <c r="BC18" s="76" t="s">
        <v>677</v>
      </c>
      <c r="BG18" s="39" t="s">
        <v>80</v>
      </c>
      <c r="BH18" s="5" t="s">
        <v>504</v>
      </c>
    </row>
    <row r="19" spans="1:60" ht="15.5" x14ac:dyDescent="0.35">
      <c r="A19" s="105" t="str">
        <f>CountryCode &amp; ".FC.OTRE.S13.MNAC." &amp; RefVintage</f>
        <v>HU.FC.OTRE.S13.MNAC.W.2020</v>
      </c>
      <c r="B19" s="18" t="s">
        <v>10</v>
      </c>
      <c r="C19" s="64" t="s">
        <v>21</v>
      </c>
      <c r="D19" s="44">
        <f t="shared" ref="D19:L19" si="24">IF(AND(D7="0",D12="0"),"0",IF(AND(D7="M",D12="M"),"M",IF(AND(D7="L",D12="L"),"L",IF(AND(ISTEXT(D7),ISTEXT(D12)),"L",SUM(D7,-D12)))))</f>
        <v>0</v>
      </c>
      <c r="E19" s="44">
        <f t="shared" si="24"/>
        <v>0</v>
      </c>
      <c r="F19" s="44">
        <f t="shared" si="24"/>
        <v>1206.6999999999971</v>
      </c>
      <c r="G19" s="44">
        <f t="shared" si="24"/>
        <v>2050.3999999999996</v>
      </c>
      <c r="H19" s="44">
        <f t="shared" si="24"/>
        <v>2734.2000000000007</v>
      </c>
      <c r="I19" s="44">
        <f t="shared" si="24"/>
        <v>245.20000000000027</v>
      </c>
      <c r="J19" s="44">
        <f t="shared" si="24"/>
        <v>0</v>
      </c>
      <c r="K19" s="44">
        <f t="shared" si="24"/>
        <v>0</v>
      </c>
      <c r="L19" s="45">
        <f t="shared" si="24"/>
        <v>-32000</v>
      </c>
      <c r="M19" s="45">
        <f t="shared" ref="M19:N19" si="25">IF(AND(M7="0",M12="0"),"0",IF(AND(M7="M",M12="M"),"M",IF(AND(M7="L",M12="L"),"L",IF(AND(ISTEXT(M7),ISTEXT(M12)),"L",SUM(M7,-M12)))))</f>
        <v>0</v>
      </c>
      <c r="N19" s="45">
        <f t="shared" si="25"/>
        <v>0</v>
      </c>
      <c r="O19" s="45">
        <f t="shared" ref="O19:P19" si="26">IF(AND(O7="0",O12="0"),"0",IF(AND(O7="M",O12="M"),"M",IF(AND(O7="L",O12="L"),"L",IF(AND(ISTEXT(O7),ISTEXT(O12)),"L",SUM(O7,-O12)))))</f>
        <v>0</v>
      </c>
      <c r="P19" s="45">
        <f t="shared" si="26"/>
        <v>0</v>
      </c>
      <c r="Q19" s="69"/>
      <c r="AC19" s="77" t="str">
        <f t="shared" si="8"/>
        <v/>
      </c>
      <c r="AD19" s="77" t="str">
        <f t="shared" si="9"/>
        <v/>
      </c>
      <c r="AE19" s="77" t="str">
        <f t="shared" si="10"/>
        <v/>
      </c>
      <c r="AF19" s="77" t="str">
        <f t="shared" si="11"/>
        <v/>
      </c>
      <c r="AG19" s="77" t="str">
        <f t="shared" si="12"/>
        <v/>
      </c>
      <c r="AH19" s="77" t="str">
        <f t="shared" si="13"/>
        <v/>
      </c>
      <c r="AI19" s="77" t="str">
        <f t="shared" si="14"/>
        <v/>
      </c>
      <c r="AJ19" s="77" t="str">
        <f t="shared" si="15"/>
        <v/>
      </c>
      <c r="AK19" s="77" t="str">
        <f t="shared" si="16"/>
        <v/>
      </c>
      <c r="AL19" s="77" t="str">
        <f t="shared" si="17"/>
        <v/>
      </c>
      <c r="AM19" s="77" t="str">
        <f t="shared" si="18"/>
        <v/>
      </c>
      <c r="AN19" s="77" t="str">
        <f t="shared" si="19"/>
        <v/>
      </c>
      <c r="AO19" s="77" t="str">
        <f t="shared" si="20"/>
        <v/>
      </c>
      <c r="AP19" s="73"/>
      <c r="AQ19" s="76" t="s">
        <v>404</v>
      </c>
      <c r="AR19" s="76" t="s">
        <v>444</v>
      </c>
      <c r="AS19" s="76" t="s">
        <v>108</v>
      </c>
      <c r="AT19" s="76" t="s">
        <v>120</v>
      </c>
      <c r="AU19" s="76" t="s">
        <v>176</v>
      </c>
      <c r="AV19" s="76" t="s">
        <v>177</v>
      </c>
      <c r="AW19" s="76" t="s">
        <v>178</v>
      </c>
      <c r="AX19" s="76" t="s">
        <v>179</v>
      </c>
      <c r="AY19" s="76" t="s">
        <v>180</v>
      </c>
      <c r="AZ19" s="76" t="s">
        <v>537</v>
      </c>
      <c r="BA19" s="76" t="s">
        <v>578</v>
      </c>
      <c r="BB19" s="76" t="s">
        <v>622</v>
      </c>
      <c r="BC19" s="76" t="s">
        <v>678</v>
      </c>
      <c r="BG19" s="39" t="s">
        <v>651</v>
      </c>
      <c r="BH19" s="1" t="s">
        <v>505</v>
      </c>
    </row>
    <row r="20" spans="1:60" ht="15.5" x14ac:dyDescent="0.35">
      <c r="A20" s="105"/>
      <c r="B20" s="12"/>
      <c r="C20" s="53"/>
      <c r="D20" s="6"/>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G20" s="39" t="s">
        <v>63</v>
      </c>
      <c r="BH20" s="1" t="s">
        <v>486</v>
      </c>
    </row>
    <row r="21" spans="1:60" ht="15.75" customHeight="1" x14ac:dyDescent="0.35">
      <c r="A21" s="105"/>
      <c r="B21" s="12"/>
      <c r="C21" s="54"/>
      <c r="D21" s="134" t="str">
        <f>"Change your TEXT input in the cells "&amp;AC21&amp;AD21&amp;AE21&amp;AF21&amp;AG21&amp;AH21&amp;AI21&amp;AJ21&amp;AK21&amp;AL21&amp;AM21&amp;AN21&amp;" into a NUMBER!"</f>
        <v>Change your TEXT input in the cells  into a NUMBER!</v>
      </c>
      <c r="E21" s="135"/>
      <c r="F21" s="135"/>
      <c r="G21" s="135"/>
      <c r="H21" s="135"/>
      <c r="I21" s="135"/>
      <c r="J21" s="135"/>
      <c r="K21" s="135"/>
      <c r="L21" s="135"/>
      <c r="M21" s="135"/>
      <c r="N21" s="135"/>
      <c r="O21" s="135"/>
      <c r="P21" s="135"/>
      <c r="AC21" s="75" t="str">
        <f>AC25&amp;AC26&amp;AC27&amp;AC28&amp;AC29&amp;AC30&amp;AC31&amp;AC32&amp;AC33&amp;AC34&amp;AC35&amp;AC36&amp;AC37&amp;AC38&amp;AC39</f>
        <v/>
      </c>
      <c r="AD21" s="75" t="str">
        <f t="shared" ref="AD21:AK21" si="27">AD25&amp;AD26&amp;AD27&amp;AD28&amp;AD29&amp;AD30&amp;AD31&amp;AD32&amp;AD33&amp;AD34&amp;AD35&amp;AD36&amp;AD37&amp;AD38&amp;AD39</f>
        <v/>
      </c>
      <c r="AE21" s="75" t="str">
        <f t="shared" si="27"/>
        <v/>
      </c>
      <c r="AF21" s="75" t="str">
        <f t="shared" si="27"/>
        <v/>
      </c>
      <c r="AG21" s="75" t="str">
        <f t="shared" si="27"/>
        <v/>
      </c>
      <c r="AH21" s="75" t="str">
        <f t="shared" si="27"/>
        <v/>
      </c>
      <c r="AI21" s="75" t="str">
        <f t="shared" si="27"/>
        <v/>
      </c>
      <c r="AJ21" s="75" t="str">
        <f>AJ25&amp;AJ26&amp;AJ27&amp;AJ28&amp;AJ29&amp;AJ30&amp;AJ31&amp;AJ32&amp;AJ33&amp;AJ34&amp;AJ35&amp;AJ36&amp;AJ37&amp;AJ38&amp;AJ39</f>
        <v/>
      </c>
      <c r="AK21" s="75" t="str">
        <f t="shared" si="27"/>
        <v/>
      </c>
      <c r="AL21" s="75" t="str">
        <f t="shared" ref="AL21:AO21" si="28">AL25&amp;AL26&amp;AL27&amp;AL28&amp;AL29&amp;AL30&amp;AL31&amp;AL32&amp;AL33&amp;AL34&amp;AL35&amp;AL36&amp;AL37&amp;AL38&amp;AL39</f>
        <v/>
      </c>
      <c r="AM21" s="75" t="str">
        <f t="shared" si="28"/>
        <v/>
      </c>
      <c r="AN21" s="75" t="str">
        <f t="shared" si="28"/>
        <v/>
      </c>
      <c r="AO21" s="75" t="str">
        <f t="shared" si="28"/>
        <v/>
      </c>
      <c r="AP21" s="73"/>
      <c r="AQ21" s="73"/>
      <c r="AR21" s="73"/>
      <c r="AS21" s="73"/>
      <c r="AT21" s="73"/>
      <c r="AU21" s="73"/>
      <c r="AV21" s="73"/>
      <c r="AW21" s="73"/>
      <c r="AX21" s="73"/>
      <c r="AY21" s="73"/>
      <c r="AZ21" s="73"/>
      <c r="BA21" s="73"/>
      <c r="BB21" s="73"/>
      <c r="BC21" s="73"/>
      <c r="BG21" s="39" t="s">
        <v>81</v>
      </c>
      <c r="BH21" s="1" t="s">
        <v>506</v>
      </c>
    </row>
    <row r="22" spans="1:60" ht="15.5" x14ac:dyDescent="0.35">
      <c r="A22" s="105"/>
      <c r="B22" s="13" t="s">
        <v>29</v>
      </c>
      <c r="C22" s="13"/>
      <c r="D22" s="6"/>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c r="BC22" s="73"/>
      <c r="BG22" s="39" t="s">
        <v>82</v>
      </c>
      <c r="BH22" s="1" t="s">
        <v>507</v>
      </c>
    </row>
    <row r="23" spans="1:60" ht="12.75" customHeight="1" x14ac:dyDescent="0.35">
      <c r="A23" s="105"/>
      <c r="B23" s="124" t="s">
        <v>55</v>
      </c>
      <c r="C23" s="125"/>
      <c r="D23" s="67"/>
      <c r="E23" s="67"/>
      <c r="F23" s="67"/>
      <c r="G23" s="67"/>
      <c r="H23" s="67"/>
      <c r="I23" s="67"/>
      <c r="J23" s="67"/>
      <c r="K23" s="67"/>
      <c r="L23" s="99"/>
      <c r="M23" s="99"/>
      <c r="N23" s="99"/>
      <c r="O23" s="99"/>
      <c r="P23" s="99"/>
      <c r="Q23" s="97"/>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G23" s="39" t="s">
        <v>83</v>
      </c>
      <c r="BH23" s="1" t="s">
        <v>508</v>
      </c>
    </row>
    <row r="24" spans="1:60" ht="15.5" x14ac:dyDescent="0.35">
      <c r="A24" s="105"/>
      <c r="B24" s="27"/>
      <c r="C24" s="28" t="s">
        <v>32</v>
      </c>
      <c r="D24" s="58">
        <v>2007</v>
      </c>
      <c r="E24" s="58">
        <f>D24+1</f>
        <v>2008</v>
      </c>
      <c r="F24" s="58">
        <f t="shared" ref="F24:P24" si="29">E24+1</f>
        <v>2009</v>
      </c>
      <c r="G24" s="58">
        <f t="shared" si="29"/>
        <v>2010</v>
      </c>
      <c r="H24" s="58">
        <f t="shared" si="29"/>
        <v>2011</v>
      </c>
      <c r="I24" s="58">
        <f t="shared" si="29"/>
        <v>2012</v>
      </c>
      <c r="J24" s="58">
        <f t="shared" si="29"/>
        <v>2013</v>
      </c>
      <c r="K24" s="58">
        <f t="shared" si="29"/>
        <v>2014</v>
      </c>
      <c r="L24" s="100">
        <f t="shared" si="29"/>
        <v>2015</v>
      </c>
      <c r="M24" s="100">
        <f t="shared" si="29"/>
        <v>2016</v>
      </c>
      <c r="N24" s="100">
        <f t="shared" si="29"/>
        <v>2017</v>
      </c>
      <c r="O24" s="100">
        <f t="shared" si="29"/>
        <v>2018</v>
      </c>
      <c r="P24" s="100">
        <f t="shared" si="29"/>
        <v>2019</v>
      </c>
      <c r="Q24" s="93" t="s">
        <v>95</v>
      </c>
      <c r="AC24" s="76">
        <f>D24</f>
        <v>2007</v>
      </c>
      <c r="AD24" s="76">
        <f t="shared" ref="AD24" si="30">E24</f>
        <v>2008</v>
      </c>
      <c r="AE24" s="76">
        <f t="shared" ref="AE24" si="31">F24</f>
        <v>2009</v>
      </c>
      <c r="AF24" s="76">
        <f t="shared" ref="AF24" si="32">G24</f>
        <v>2010</v>
      </c>
      <c r="AG24" s="76">
        <f t="shared" ref="AG24" si="33">H24</f>
        <v>2011</v>
      </c>
      <c r="AH24" s="76">
        <f t="shared" ref="AH24" si="34">I24</f>
        <v>2012</v>
      </c>
      <c r="AI24" s="76">
        <f t="shared" ref="AI24" si="35">J24</f>
        <v>2013</v>
      </c>
      <c r="AJ24" s="76">
        <f t="shared" ref="AJ24" si="36">K24</f>
        <v>2014</v>
      </c>
      <c r="AK24" s="76">
        <f>L24</f>
        <v>2015</v>
      </c>
      <c r="AL24" s="76">
        <f>M24</f>
        <v>2016</v>
      </c>
      <c r="AM24" s="76">
        <f>N24</f>
        <v>2017</v>
      </c>
      <c r="AN24" s="76">
        <f>O24</f>
        <v>2018</v>
      </c>
      <c r="AO24" s="76">
        <f>P24</f>
        <v>2019</v>
      </c>
      <c r="AP24" s="73"/>
      <c r="AQ24" s="76">
        <f>AC24</f>
        <v>2007</v>
      </c>
      <c r="AR24" s="76">
        <f t="shared" ref="AR24" si="37">AD24</f>
        <v>2008</v>
      </c>
      <c r="AS24" s="76">
        <f t="shared" ref="AS24" si="38">AE24</f>
        <v>2009</v>
      </c>
      <c r="AT24" s="76">
        <f t="shared" ref="AT24" si="39">AF24</f>
        <v>2010</v>
      </c>
      <c r="AU24" s="76">
        <f t="shared" ref="AU24" si="40">AG24</f>
        <v>2011</v>
      </c>
      <c r="AV24" s="76">
        <f t="shared" ref="AV24" si="41">AH24</f>
        <v>2012</v>
      </c>
      <c r="AW24" s="76">
        <f t="shared" ref="AW24" si="42">AI24</f>
        <v>2013</v>
      </c>
      <c r="AX24" s="76">
        <f t="shared" ref="AX24" si="43">AJ24</f>
        <v>2014</v>
      </c>
      <c r="AY24" s="76">
        <f>AK24</f>
        <v>2015</v>
      </c>
      <c r="AZ24" s="76">
        <f>AL24</f>
        <v>2016</v>
      </c>
      <c r="BA24" s="76">
        <f>AM24</f>
        <v>2017</v>
      </c>
      <c r="BB24" s="76">
        <f>AN24</f>
        <v>2018</v>
      </c>
      <c r="BC24" s="76">
        <f>AO24</f>
        <v>2019</v>
      </c>
      <c r="BG24" s="39" t="s">
        <v>84</v>
      </c>
      <c r="BH24" s="1" t="s">
        <v>510</v>
      </c>
    </row>
    <row r="25" spans="1:60" ht="15.5" x14ac:dyDescent="0.35">
      <c r="A25" s="106" t="str">
        <f>CountryCode &amp; ".FC.F_A.S13.MNAC." &amp; RefVintage</f>
        <v>HU.FC.F_A.S13.MNAC.W.2020</v>
      </c>
      <c r="B25" s="15" t="s">
        <v>11</v>
      </c>
      <c r="C25" s="59" t="s">
        <v>33</v>
      </c>
      <c r="D25" s="40">
        <f t="shared" ref="D25:L25" si="44">IF(AND(D26="0",D27="0",D28="0",D29="0"),"0",IF(AND(D26="M",D27="M",D28="M",D29="M"),"M",IF(AND(D26="L",D27="L",D28="L",D29="L"),"L",IF(AND(ISTEXT(D26),ISTEXT(D27),ISTEXT(D28),ISTEXT(D29)),"L",SUM(D26:D29)))))</f>
        <v>0</v>
      </c>
      <c r="E25" s="40">
        <f t="shared" si="44"/>
        <v>0</v>
      </c>
      <c r="F25" s="40">
        <f t="shared" si="44"/>
        <v>475395</v>
      </c>
      <c r="G25" s="40">
        <f t="shared" si="44"/>
        <v>276637</v>
      </c>
      <c r="H25" s="40">
        <f t="shared" si="44"/>
        <v>156955</v>
      </c>
      <c r="I25" s="40">
        <f t="shared" si="44"/>
        <v>0</v>
      </c>
      <c r="J25" s="40">
        <f t="shared" si="44"/>
        <v>0</v>
      </c>
      <c r="K25" s="40">
        <f t="shared" si="44"/>
        <v>17069.8</v>
      </c>
      <c r="L25" s="43">
        <f t="shared" si="44"/>
        <v>17070</v>
      </c>
      <c r="M25" s="43">
        <f t="shared" ref="M25:N25" si="45">IF(AND(M26="0",M27="0",M28="0",M29="0"),"0",IF(AND(M26="M",M27="M",M28="M",M29="M"),"M",IF(AND(M26="L",M27="L",M28="L",M29="L"),"L",IF(AND(ISTEXT(M26),ISTEXT(M27),ISTEXT(M28),ISTEXT(M29)),"L",SUM(M26:M29)))))</f>
        <v>0</v>
      </c>
      <c r="N25" s="43">
        <f t="shared" si="45"/>
        <v>0</v>
      </c>
      <c r="O25" s="43">
        <f t="shared" ref="O25:P25" si="46">IF(AND(O26="0",O27="0",O28="0",O29="0"),"0",IF(AND(O26="M",O27="M",O28="M",O29="M"),"M",IF(AND(O26="L",O27="L",O28="L",O29="L"),"L",IF(AND(ISTEXT(O26),ISTEXT(O27),ISTEXT(O28),ISTEXT(O29)),"L",SUM(O26:O29)))))</f>
        <v>0</v>
      </c>
      <c r="P25" s="43">
        <f t="shared" si="46"/>
        <v>0</v>
      </c>
      <c r="Q25" s="71"/>
      <c r="AC25" s="77" t="str">
        <f t="shared" ref="AC25:AC37" si="47">IF(ISNUMBER(D25),"",IF(OR(D25="L",D25="M"),"",IF(D25="","",AQ25)))</f>
        <v/>
      </c>
      <c r="AD25" s="77" t="str">
        <f t="shared" ref="AD25:AD37" si="48">IF(ISNUMBER(E25),"",IF(OR(E25="L",E25="M"),"",IF(E25="","",AR25)))</f>
        <v/>
      </c>
      <c r="AE25" s="77" t="str">
        <f t="shared" ref="AE25:AE37" si="49">IF(ISNUMBER(F25),"",IF(OR(F25="L",F25="M"),"",IF(F25="","",AS25)))</f>
        <v/>
      </c>
      <c r="AF25" s="77" t="str">
        <f t="shared" ref="AF25:AF37" si="50">IF(ISNUMBER(G25),"",IF(OR(G25="L",G25="M"),"",IF(G25="","",AT25)))</f>
        <v/>
      </c>
      <c r="AG25" s="77" t="str">
        <f t="shared" ref="AG25:AG37" si="51">IF(ISNUMBER(H25),"",IF(OR(H25="L",H25="M"),"",IF(H25="","",AU25)))</f>
        <v/>
      </c>
      <c r="AH25" s="77" t="str">
        <f t="shared" ref="AH25:AH37" si="52">IF(ISNUMBER(I25),"",IF(OR(I25="L",I25="M"),"",IF(I25="","",AV25)))</f>
        <v/>
      </c>
      <c r="AI25" s="77" t="str">
        <f t="shared" ref="AI25:AI37" si="53">IF(ISNUMBER(J25),"",IF(OR(J25="L",J25="M"),"",IF(J25="","",AW25)))</f>
        <v/>
      </c>
      <c r="AJ25" s="77" t="str">
        <f t="shared" ref="AJ25:AJ37" si="54">IF(ISNUMBER(K25),"",IF(OR(K25="L",K25="M"),"",IF(K25="","",AX25)))</f>
        <v/>
      </c>
      <c r="AK25" s="77" t="str">
        <f t="shared" ref="AK25:AK39" si="55">IF(ISNUMBER(L25),"",IF(OR(L25="L",L25="M"),"",IF(L25="","",AY25)))</f>
        <v/>
      </c>
      <c r="AL25" s="77" t="str">
        <f t="shared" ref="AL25:AL39" si="56">IF(ISNUMBER(M25),"",IF(OR(M25="L",M25="M"),"",IF(M25="","",AZ25)))</f>
        <v/>
      </c>
      <c r="AM25" s="77" t="str">
        <f t="shared" ref="AM25:AM39" si="57">IF(ISNUMBER(N25),"",IF(OR(N25="L",N25="M"),"",IF(N25="","",BA25)))</f>
        <v/>
      </c>
      <c r="AN25" s="77" t="str">
        <f>IF(ISNUMBER(O25),"",IF(OR(O25="L",O25="M"),"",IF(O25="","",BB25)))</f>
        <v/>
      </c>
      <c r="AO25" s="77" t="str">
        <f>IF(ISNUMBER(P25),"",IF(OR(P25="L",P25="M"),"",IF(P25="","",BC25)))</f>
        <v/>
      </c>
      <c r="AP25" s="73"/>
      <c r="AQ25" s="76" t="s">
        <v>405</v>
      </c>
      <c r="AR25" s="76" t="s">
        <v>445</v>
      </c>
      <c r="AS25" s="76" t="s">
        <v>193</v>
      </c>
      <c r="AT25" s="76" t="s">
        <v>187</v>
      </c>
      <c r="AU25" s="76" t="s">
        <v>188</v>
      </c>
      <c r="AV25" s="76" t="s">
        <v>189</v>
      </c>
      <c r="AW25" s="76" t="s">
        <v>190</v>
      </c>
      <c r="AX25" s="76" t="s">
        <v>191</v>
      </c>
      <c r="AY25" s="76" t="s">
        <v>192</v>
      </c>
      <c r="AZ25" s="76" t="s">
        <v>538</v>
      </c>
      <c r="BA25" s="76" t="s">
        <v>579</v>
      </c>
      <c r="BB25" s="76" t="s">
        <v>623</v>
      </c>
      <c r="BC25" s="76" t="s">
        <v>679</v>
      </c>
      <c r="BG25" s="39" t="s">
        <v>652</v>
      </c>
      <c r="BH25" s="1" t="s">
        <v>509</v>
      </c>
    </row>
    <row r="26" spans="1:60" ht="76" x14ac:dyDescent="0.35">
      <c r="A26" s="106" t="str">
        <f>CountryCode &amp; ".FC.F4_A.S13.MNAC." &amp; RefVintage</f>
        <v>HU.FC.F4_A.S13.MNAC.W.2020</v>
      </c>
      <c r="B26" s="16" t="s">
        <v>12</v>
      </c>
      <c r="C26" s="60" t="s">
        <v>7</v>
      </c>
      <c r="D26" s="32">
        <v>0</v>
      </c>
      <c r="E26" s="32">
        <v>0</v>
      </c>
      <c r="F26" s="32">
        <v>445395</v>
      </c>
      <c r="G26" s="32">
        <v>276637</v>
      </c>
      <c r="H26" s="32">
        <v>156955</v>
      </c>
      <c r="I26" s="32">
        <v>0</v>
      </c>
      <c r="J26" s="32">
        <v>0</v>
      </c>
      <c r="K26" s="32">
        <v>0</v>
      </c>
      <c r="L26" s="32">
        <v>0</v>
      </c>
      <c r="M26" s="32">
        <v>0</v>
      </c>
      <c r="N26" s="32">
        <v>0</v>
      </c>
      <c r="O26" s="32">
        <v>0</v>
      </c>
      <c r="P26" s="32">
        <v>0</v>
      </c>
      <c r="Q26" s="117" t="s">
        <v>713</v>
      </c>
      <c r="AC26" s="77" t="str">
        <f t="shared" si="47"/>
        <v/>
      </c>
      <c r="AD26" s="77" t="str">
        <f t="shared" si="48"/>
        <v/>
      </c>
      <c r="AE26" s="77" t="str">
        <f t="shared" si="49"/>
        <v/>
      </c>
      <c r="AF26" s="77" t="str">
        <f t="shared" si="50"/>
        <v/>
      </c>
      <c r="AG26" s="77" t="str">
        <f t="shared" si="51"/>
        <v/>
      </c>
      <c r="AH26" s="77" t="str">
        <f t="shared" si="52"/>
        <v/>
      </c>
      <c r="AI26" s="77" t="str">
        <f t="shared" si="53"/>
        <v/>
      </c>
      <c r="AJ26" s="77" t="str">
        <f t="shared" si="54"/>
        <v/>
      </c>
      <c r="AK26" s="77" t="str">
        <f t="shared" si="55"/>
        <v/>
      </c>
      <c r="AL26" s="77" t="str">
        <f t="shared" si="56"/>
        <v/>
      </c>
      <c r="AM26" s="77" t="str">
        <f t="shared" si="57"/>
        <v/>
      </c>
      <c r="AN26" s="77" t="str">
        <f t="shared" ref="AN26:AO39" si="58">IF(ISNUMBER(O26),"",IF(OR(O26="L",O26="M"),"",IF(O26="","",BB26)))</f>
        <v/>
      </c>
      <c r="AO26" s="77" t="str">
        <f t="shared" si="58"/>
        <v/>
      </c>
      <c r="AP26" s="73"/>
      <c r="AQ26" s="76" t="s">
        <v>406</v>
      </c>
      <c r="AR26" s="76" t="s">
        <v>446</v>
      </c>
      <c r="AS26" s="76" t="s">
        <v>194</v>
      </c>
      <c r="AT26" s="76" t="s">
        <v>195</v>
      </c>
      <c r="AU26" s="76" t="s">
        <v>196</v>
      </c>
      <c r="AV26" s="76" t="s">
        <v>197</v>
      </c>
      <c r="AW26" s="76" t="s">
        <v>198</v>
      </c>
      <c r="AX26" s="76" t="s">
        <v>199</v>
      </c>
      <c r="AY26" s="76" t="s">
        <v>200</v>
      </c>
      <c r="AZ26" s="76" t="s">
        <v>539</v>
      </c>
      <c r="BA26" s="76" t="s">
        <v>580</v>
      </c>
      <c r="BB26" s="76" t="s">
        <v>624</v>
      </c>
      <c r="BC26" s="76" t="s">
        <v>680</v>
      </c>
      <c r="BG26" s="39" t="s">
        <v>70</v>
      </c>
      <c r="BH26" s="1" t="s">
        <v>494</v>
      </c>
    </row>
    <row r="27" spans="1:60" ht="15.5" x14ac:dyDescent="0.35">
      <c r="A27" s="106" t="str">
        <f>CountryCode &amp; ".FC.F3_A.S13.MNAC." &amp; RefVintage</f>
        <v>HU.FC.F3_A.S13.MNAC.W.2020</v>
      </c>
      <c r="B27" s="19" t="s">
        <v>13</v>
      </c>
      <c r="C27" s="60" t="s">
        <v>659</v>
      </c>
      <c r="D27" s="32">
        <v>0</v>
      </c>
      <c r="E27" s="32">
        <v>0</v>
      </c>
      <c r="F27" s="32">
        <v>0</v>
      </c>
      <c r="G27" s="32">
        <v>0</v>
      </c>
      <c r="H27" s="32">
        <v>0</v>
      </c>
      <c r="I27" s="32">
        <v>0</v>
      </c>
      <c r="J27" s="32">
        <v>0</v>
      </c>
      <c r="K27" s="32">
        <v>0</v>
      </c>
      <c r="L27" s="32">
        <v>0</v>
      </c>
      <c r="M27" s="32">
        <v>0</v>
      </c>
      <c r="N27" s="32">
        <v>0</v>
      </c>
      <c r="O27" s="32">
        <v>0</v>
      </c>
      <c r="P27" s="32">
        <v>0</v>
      </c>
      <c r="Q27" s="117"/>
      <c r="AC27" s="77" t="str">
        <f t="shared" si="47"/>
        <v/>
      </c>
      <c r="AD27" s="77" t="str">
        <f t="shared" si="48"/>
        <v/>
      </c>
      <c r="AE27" s="77" t="str">
        <f t="shared" si="49"/>
        <v/>
      </c>
      <c r="AF27" s="77" t="str">
        <f t="shared" si="50"/>
        <v/>
      </c>
      <c r="AG27" s="77" t="str">
        <f t="shared" si="51"/>
        <v/>
      </c>
      <c r="AH27" s="77" t="str">
        <f t="shared" si="52"/>
        <v/>
      </c>
      <c r="AI27" s="77" t="str">
        <f t="shared" si="53"/>
        <v/>
      </c>
      <c r="AJ27" s="77" t="str">
        <f t="shared" si="54"/>
        <v/>
      </c>
      <c r="AK27" s="77" t="str">
        <f t="shared" si="55"/>
        <v/>
      </c>
      <c r="AL27" s="77" t="str">
        <f t="shared" si="56"/>
        <v/>
      </c>
      <c r="AM27" s="77" t="str">
        <f t="shared" si="57"/>
        <v/>
      </c>
      <c r="AN27" s="77" t="str">
        <f t="shared" si="58"/>
        <v/>
      </c>
      <c r="AO27" s="77" t="str">
        <f t="shared" si="58"/>
        <v/>
      </c>
      <c r="AP27" s="73"/>
      <c r="AQ27" s="76" t="s">
        <v>407</v>
      </c>
      <c r="AR27" s="76" t="s">
        <v>447</v>
      </c>
      <c r="AS27" s="76" t="s">
        <v>201</v>
      </c>
      <c r="AT27" s="76" t="s">
        <v>202</v>
      </c>
      <c r="AU27" s="76" t="s">
        <v>203</v>
      </c>
      <c r="AV27" s="76" t="s">
        <v>204</v>
      </c>
      <c r="AW27" s="76" t="s">
        <v>205</v>
      </c>
      <c r="AX27" s="76" t="s">
        <v>206</v>
      </c>
      <c r="AY27" s="76" t="s">
        <v>207</v>
      </c>
      <c r="AZ27" s="76" t="s">
        <v>540</v>
      </c>
      <c r="BA27" s="76" t="s">
        <v>581</v>
      </c>
      <c r="BB27" s="76" t="s">
        <v>625</v>
      </c>
      <c r="BC27" s="76" t="s">
        <v>681</v>
      </c>
      <c r="BG27" s="39" t="s">
        <v>86</v>
      </c>
      <c r="BH27" s="1" t="s">
        <v>512</v>
      </c>
    </row>
    <row r="28" spans="1:60" ht="101" x14ac:dyDescent="0.35">
      <c r="A28" s="106" t="str">
        <f>CountryCode &amp; ".FC.F5_A.S13.MNAC." &amp; RefVintage</f>
        <v>HU.FC.F5_A.S13.MNAC.W.2020</v>
      </c>
      <c r="B28" s="19" t="s">
        <v>14</v>
      </c>
      <c r="C28" s="60" t="s">
        <v>24</v>
      </c>
      <c r="D28" s="32">
        <v>0</v>
      </c>
      <c r="E28" s="32">
        <v>0</v>
      </c>
      <c r="F28" s="32">
        <v>30000</v>
      </c>
      <c r="G28" s="32">
        <v>0</v>
      </c>
      <c r="H28" s="32">
        <v>0</v>
      </c>
      <c r="I28" s="32">
        <v>0</v>
      </c>
      <c r="J28" s="32">
        <v>0</v>
      </c>
      <c r="K28" s="32">
        <v>17069.8</v>
      </c>
      <c r="L28" s="32">
        <v>17070</v>
      </c>
      <c r="M28" s="32">
        <v>0</v>
      </c>
      <c r="N28" s="32">
        <v>0</v>
      </c>
      <c r="O28" s="32">
        <v>0</v>
      </c>
      <c r="P28" s="32">
        <v>0</v>
      </c>
      <c r="Q28" s="117" t="s">
        <v>711</v>
      </c>
      <c r="AC28" s="77" t="str">
        <f t="shared" si="47"/>
        <v/>
      </c>
      <c r="AD28" s="77" t="str">
        <f t="shared" si="48"/>
        <v/>
      </c>
      <c r="AE28" s="77" t="str">
        <f t="shared" si="49"/>
        <v/>
      </c>
      <c r="AF28" s="77" t="str">
        <f t="shared" si="50"/>
        <v/>
      </c>
      <c r="AG28" s="77" t="str">
        <f t="shared" si="51"/>
        <v/>
      </c>
      <c r="AH28" s="77" t="str">
        <f t="shared" si="52"/>
        <v/>
      </c>
      <c r="AI28" s="77" t="str">
        <f t="shared" si="53"/>
        <v/>
      </c>
      <c r="AJ28" s="77" t="str">
        <f t="shared" si="54"/>
        <v/>
      </c>
      <c r="AK28" s="77" t="str">
        <f t="shared" si="55"/>
        <v/>
      </c>
      <c r="AL28" s="77" t="str">
        <f t="shared" si="56"/>
        <v/>
      </c>
      <c r="AM28" s="77" t="str">
        <f t="shared" si="57"/>
        <v/>
      </c>
      <c r="AN28" s="77" t="str">
        <f t="shared" si="58"/>
        <v/>
      </c>
      <c r="AO28" s="77" t="str">
        <f t="shared" si="58"/>
        <v/>
      </c>
      <c r="AP28" s="73"/>
      <c r="AQ28" s="76" t="s">
        <v>408</v>
      </c>
      <c r="AR28" s="76" t="s">
        <v>448</v>
      </c>
      <c r="AS28" s="76" t="s">
        <v>208</v>
      </c>
      <c r="AT28" s="76" t="s">
        <v>209</v>
      </c>
      <c r="AU28" s="76" t="s">
        <v>210</v>
      </c>
      <c r="AV28" s="76" t="s">
        <v>211</v>
      </c>
      <c r="AW28" s="76" t="s">
        <v>212</v>
      </c>
      <c r="AX28" s="76" t="s">
        <v>213</v>
      </c>
      <c r="AY28" s="76" t="s">
        <v>214</v>
      </c>
      <c r="AZ28" s="76" t="s">
        <v>541</v>
      </c>
      <c r="BA28" s="76" t="s">
        <v>582</v>
      </c>
      <c r="BB28" s="76" t="s">
        <v>626</v>
      </c>
      <c r="BC28" s="76" t="s">
        <v>682</v>
      </c>
      <c r="BG28" s="39" t="s">
        <v>87</v>
      </c>
      <c r="BH28" s="1" t="s">
        <v>513</v>
      </c>
    </row>
    <row r="29" spans="1:60" ht="13.5" customHeight="1" x14ac:dyDescent="0.35">
      <c r="A29" s="106" t="str">
        <f>CountryCode &amp; ".FC.FO_A.S13.MNAC." &amp; RefVintage</f>
        <v>HU.FC.FO_A.S13.MNAC.W.2020</v>
      </c>
      <c r="B29" s="20" t="s">
        <v>15</v>
      </c>
      <c r="C29" s="61" t="s">
        <v>56</v>
      </c>
      <c r="D29" s="32">
        <v>0</v>
      </c>
      <c r="E29" s="32">
        <v>0</v>
      </c>
      <c r="F29" s="32">
        <v>0</v>
      </c>
      <c r="G29" s="32">
        <v>0</v>
      </c>
      <c r="H29" s="32">
        <v>0</v>
      </c>
      <c r="I29" s="32">
        <v>0</v>
      </c>
      <c r="J29" s="32">
        <v>0</v>
      </c>
      <c r="K29" s="32">
        <v>0</v>
      </c>
      <c r="L29" s="32">
        <v>0</v>
      </c>
      <c r="M29" s="32">
        <v>0</v>
      </c>
      <c r="N29" s="32">
        <v>0</v>
      </c>
      <c r="O29" s="32">
        <v>0</v>
      </c>
      <c r="P29" s="32">
        <v>0</v>
      </c>
      <c r="Q29" s="117"/>
      <c r="AC29" s="77" t="str">
        <f t="shared" si="47"/>
        <v/>
      </c>
      <c r="AD29" s="77" t="str">
        <f t="shared" si="48"/>
        <v/>
      </c>
      <c r="AE29" s="77" t="str">
        <f t="shared" si="49"/>
        <v/>
      </c>
      <c r="AF29" s="77" t="str">
        <f t="shared" si="50"/>
        <v/>
      </c>
      <c r="AG29" s="77" t="str">
        <f t="shared" si="51"/>
        <v/>
      </c>
      <c r="AH29" s="77" t="str">
        <f t="shared" si="52"/>
        <v/>
      </c>
      <c r="AI29" s="77" t="str">
        <f t="shared" si="53"/>
        <v/>
      </c>
      <c r="AJ29" s="77" t="str">
        <f t="shared" si="54"/>
        <v/>
      </c>
      <c r="AK29" s="77" t="str">
        <f t="shared" si="55"/>
        <v/>
      </c>
      <c r="AL29" s="77" t="str">
        <f t="shared" si="56"/>
        <v/>
      </c>
      <c r="AM29" s="77" t="str">
        <f t="shared" si="57"/>
        <v/>
      </c>
      <c r="AN29" s="77" t="str">
        <f t="shared" si="58"/>
        <v/>
      </c>
      <c r="AO29" s="77" t="str">
        <f t="shared" si="58"/>
        <v/>
      </c>
      <c r="AP29" s="73"/>
      <c r="AQ29" s="76" t="s">
        <v>409</v>
      </c>
      <c r="AR29" s="76" t="s">
        <v>449</v>
      </c>
      <c r="AS29" s="76" t="s">
        <v>215</v>
      </c>
      <c r="AT29" s="76" t="s">
        <v>216</v>
      </c>
      <c r="AU29" s="76" t="s">
        <v>217</v>
      </c>
      <c r="AV29" s="76" t="s">
        <v>218</v>
      </c>
      <c r="AW29" s="76" t="s">
        <v>219</v>
      </c>
      <c r="AX29" s="76" t="s">
        <v>220</v>
      </c>
      <c r="AY29" s="76" t="s">
        <v>221</v>
      </c>
      <c r="AZ29" s="76" t="s">
        <v>542</v>
      </c>
      <c r="BA29" s="76" t="s">
        <v>583</v>
      </c>
      <c r="BB29" s="76" t="s">
        <v>627</v>
      </c>
      <c r="BC29" s="76" t="s">
        <v>683</v>
      </c>
      <c r="BG29" s="39" t="s">
        <v>89</v>
      </c>
      <c r="BH29" s="1" t="s">
        <v>515</v>
      </c>
    </row>
    <row r="30" spans="1:60" ht="15.5" x14ac:dyDescent="0.35">
      <c r="A30" s="105" t="str">
        <f>CountryCode &amp; ".FC.F_L.S13.MNAC." &amp; RefVintage</f>
        <v>HU.FC.F_L.S13.MNAC.W.2020</v>
      </c>
      <c r="B30" s="55" t="s">
        <v>30</v>
      </c>
      <c r="C30" s="42" t="s">
        <v>660</v>
      </c>
      <c r="D30" s="40">
        <f t="shared" ref="D30:L30" si="59">IF(AND(D31="0",D32="0",D34="0"),"0",IF(AND(D31="M",D32="M",D34="M"),"M",IF(AND(D31="L",D32="L",D34="L"),"L",IF(AND(ISTEXT(D31),ISTEXT(D32),ISTEXT(D34)),"L",SUM(D31,D32,D34)))))</f>
        <v>0</v>
      </c>
      <c r="E30" s="40">
        <f t="shared" si="59"/>
        <v>0</v>
      </c>
      <c r="F30" s="40">
        <f t="shared" si="59"/>
        <v>475395</v>
      </c>
      <c r="G30" s="40">
        <f t="shared" si="59"/>
        <v>276637</v>
      </c>
      <c r="H30" s="40">
        <f t="shared" si="59"/>
        <v>156955</v>
      </c>
      <c r="I30" s="40">
        <f t="shared" si="59"/>
        <v>0</v>
      </c>
      <c r="J30" s="40">
        <f t="shared" si="59"/>
        <v>0</v>
      </c>
      <c r="K30" s="40">
        <f t="shared" si="59"/>
        <v>0</v>
      </c>
      <c r="L30" s="43">
        <f t="shared" si="59"/>
        <v>0</v>
      </c>
      <c r="M30" s="43">
        <f t="shared" ref="M30:N30" si="60">IF(AND(M31="0",M32="0",M34="0"),"0",IF(AND(M31="M",M32="M",M34="M"),"M",IF(AND(M31="L",M32="L",M34="L"),"L",IF(AND(ISTEXT(M31),ISTEXT(M32),ISTEXT(M34)),"L",SUM(M31,M32,M34)))))</f>
        <v>0</v>
      </c>
      <c r="N30" s="43">
        <f t="shared" si="60"/>
        <v>0</v>
      </c>
      <c r="O30" s="43">
        <f t="shared" ref="O30:P30" si="61">IF(AND(O31="0",O32="0",O34="0"),"0",IF(AND(O31="M",O32="M",O34="M"),"M",IF(AND(O31="L",O32="L",O34="L"),"L",IF(AND(ISTEXT(O31),ISTEXT(O32),ISTEXT(O34)),"L",SUM(O31,O32,O34)))))</f>
        <v>0</v>
      </c>
      <c r="P30" s="43">
        <f t="shared" si="61"/>
        <v>0</v>
      </c>
      <c r="Q30" s="69"/>
      <c r="AC30" s="77" t="str">
        <f t="shared" si="47"/>
        <v/>
      </c>
      <c r="AD30" s="77" t="str">
        <f t="shared" si="48"/>
        <v/>
      </c>
      <c r="AE30" s="77" t="str">
        <f t="shared" si="49"/>
        <v/>
      </c>
      <c r="AF30" s="77" t="str">
        <f t="shared" si="50"/>
        <v/>
      </c>
      <c r="AG30" s="77" t="str">
        <f t="shared" si="51"/>
        <v/>
      </c>
      <c r="AH30" s="77" t="str">
        <f t="shared" si="52"/>
        <v/>
      </c>
      <c r="AI30" s="77" t="str">
        <f t="shared" si="53"/>
        <v/>
      </c>
      <c r="AJ30" s="77" t="str">
        <f t="shared" si="54"/>
        <v/>
      </c>
      <c r="AK30" s="77" t="str">
        <f t="shared" si="55"/>
        <v/>
      </c>
      <c r="AL30" s="77" t="str">
        <f t="shared" si="56"/>
        <v/>
      </c>
      <c r="AM30" s="77" t="str">
        <f t="shared" si="57"/>
        <v/>
      </c>
      <c r="AN30" s="77" t="str">
        <f t="shared" si="58"/>
        <v/>
      </c>
      <c r="AO30" s="77" t="str">
        <f t="shared" si="58"/>
        <v/>
      </c>
      <c r="AP30" s="73"/>
      <c r="AQ30" s="76" t="s">
        <v>410</v>
      </c>
      <c r="AR30" s="76" t="s">
        <v>450</v>
      </c>
      <c r="AS30" s="76" t="s">
        <v>222</v>
      </c>
      <c r="AT30" s="76" t="s">
        <v>223</v>
      </c>
      <c r="AU30" s="76" t="s">
        <v>224</v>
      </c>
      <c r="AV30" s="76" t="s">
        <v>225</v>
      </c>
      <c r="AW30" s="76" t="s">
        <v>226</v>
      </c>
      <c r="AX30" s="76" t="s">
        <v>227</v>
      </c>
      <c r="AY30" s="76" t="s">
        <v>228</v>
      </c>
      <c r="AZ30" s="76" t="s">
        <v>543</v>
      </c>
      <c r="BA30" s="76" t="s">
        <v>584</v>
      </c>
      <c r="BB30" s="76" t="s">
        <v>628</v>
      </c>
      <c r="BC30" s="76" t="s">
        <v>684</v>
      </c>
      <c r="BG30" s="39" t="s">
        <v>653</v>
      </c>
      <c r="BH30" s="1" t="s">
        <v>654</v>
      </c>
    </row>
    <row r="31" spans="1:60" ht="38.5" x14ac:dyDescent="0.35">
      <c r="A31" s="105" t="str">
        <f>CountryCode &amp; ".FC.F4_L.S13.MNAC." &amp; RefVintage</f>
        <v>HU.FC.F4_L.S13.MNAC.W.2020</v>
      </c>
      <c r="B31" s="25" t="s">
        <v>16</v>
      </c>
      <c r="C31" s="60" t="s">
        <v>7</v>
      </c>
      <c r="D31" s="32">
        <v>0</v>
      </c>
      <c r="E31" s="34">
        <v>0</v>
      </c>
      <c r="F31" s="32">
        <v>475395</v>
      </c>
      <c r="G31" s="32">
        <v>276637</v>
      </c>
      <c r="H31" s="32">
        <v>156955</v>
      </c>
      <c r="I31" s="32">
        <v>0</v>
      </c>
      <c r="J31" s="32">
        <v>0</v>
      </c>
      <c r="K31" s="32">
        <v>0</v>
      </c>
      <c r="L31" s="32">
        <v>0</v>
      </c>
      <c r="M31" s="32">
        <v>0</v>
      </c>
      <c r="N31" s="32">
        <v>0</v>
      </c>
      <c r="O31" s="32">
        <v>0</v>
      </c>
      <c r="P31" s="32">
        <v>0</v>
      </c>
      <c r="Q31" s="118" t="s">
        <v>712</v>
      </c>
      <c r="AC31" s="77" t="str">
        <f t="shared" si="47"/>
        <v/>
      </c>
      <c r="AD31" s="77" t="str">
        <f t="shared" si="48"/>
        <v/>
      </c>
      <c r="AE31" s="77" t="str">
        <f t="shared" si="49"/>
        <v/>
      </c>
      <c r="AF31" s="77" t="str">
        <f t="shared" si="50"/>
        <v/>
      </c>
      <c r="AG31" s="77" t="str">
        <f t="shared" si="51"/>
        <v/>
      </c>
      <c r="AH31" s="77" t="str">
        <f t="shared" si="52"/>
        <v/>
      </c>
      <c r="AI31" s="77" t="str">
        <f t="shared" si="53"/>
        <v/>
      </c>
      <c r="AJ31" s="77" t="str">
        <f t="shared" si="54"/>
        <v/>
      </c>
      <c r="AK31" s="77" t="str">
        <f t="shared" si="55"/>
        <v/>
      </c>
      <c r="AL31" s="77" t="str">
        <f t="shared" si="56"/>
        <v/>
      </c>
      <c r="AM31" s="77" t="str">
        <f t="shared" si="57"/>
        <v/>
      </c>
      <c r="AN31" s="77" t="str">
        <f t="shared" si="58"/>
        <v/>
      </c>
      <c r="AO31" s="77" t="str">
        <f t="shared" si="58"/>
        <v/>
      </c>
      <c r="AP31" s="73"/>
      <c r="AQ31" s="76" t="s">
        <v>411</v>
      </c>
      <c r="AR31" s="76" t="s">
        <v>451</v>
      </c>
      <c r="AS31" s="76" t="s">
        <v>229</v>
      </c>
      <c r="AT31" s="76" t="s">
        <v>230</v>
      </c>
      <c r="AU31" s="76" t="s">
        <v>231</v>
      </c>
      <c r="AV31" s="76" t="s">
        <v>232</v>
      </c>
      <c r="AW31" s="76" t="s">
        <v>233</v>
      </c>
      <c r="AX31" s="76" t="s">
        <v>234</v>
      </c>
      <c r="AY31" s="76" t="s">
        <v>235</v>
      </c>
      <c r="AZ31" s="76" t="s">
        <v>544</v>
      </c>
      <c r="BA31" s="76" t="s">
        <v>585</v>
      </c>
      <c r="BB31" s="76" t="s">
        <v>629</v>
      </c>
      <c r="BC31" s="76" t="s">
        <v>685</v>
      </c>
      <c r="BG31" s="39" t="s">
        <v>91</v>
      </c>
      <c r="BH31" s="1" t="s">
        <v>518</v>
      </c>
    </row>
    <row r="32" spans="1:60" ht="15.5" x14ac:dyDescent="0.35">
      <c r="A32" s="105" t="str">
        <f>CountryCode &amp; ".FC.F3_L.S13.MNAC." &amp; RefVintage</f>
        <v>HU.FC.F3_L.S13.MNAC.W.2020</v>
      </c>
      <c r="B32" s="20" t="s">
        <v>17</v>
      </c>
      <c r="C32" s="60" t="s">
        <v>661</v>
      </c>
      <c r="D32" s="32">
        <v>0</v>
      </c>
      <c r="E32" s="34">
        <v>0</v>
      </c>
      <c r="F32" s="32">
        <v>0</v>
      </c>
      <c r="G32" s="32">
        <v>0</v>
      </c>
      <c r="H32" s="32">
        <v>0</v>
      </c>
      <c r="I32" s="32">
        <v>0</v>
      </c>
      <c r="J32" s="32">
        <v>0</v>
      </c>
      <c r="K32" s="32">
        <v>0</v>
      </c>
      <c r="L32" s="32">
        <v>0</v>
      </c>
      <c r="M32" s="32">
        <v>0</v>
      </c>
      <c r="N32" s="32">
        <v>0</v>
      </c>
      <c r="O32" s="32">
        <v>0</v>
      </c>
      <c r="P32" s="32">
        <v>0</v>
      </c>
      <c r="Q32" s="118"/>
      <c r="AC32" s="77" t="str">
        <f t="shared" si="47"/>
        <v/>
      </c>
      <c r="AD32" s="77" t="str">
        <f t="shared" si="48"/>
        <v/>
      </c>
      <c r="AE32" s="77" t="str">
        <f t="shared" si="49"/>
        <v/>
      </c>
      <c r="AF32" s="77" t="str">
        <f t="shared" si="50"/>
        <v/>
      </c>
      <c r="AG32" s="77" t="str">
        <f t="shared" si="51"/>
        <v/>
      </c>
      <c r="AH32" s="77" t="str">
        <f t="shared" si="52"/>
        <v/>
      </c>
      <c r="AI32" s="77" t="str">
        <f t="shared" si="53"/>
        <v/>
      </c>
      <c r="AJ32" s="77" t="str">
        <f t="shared" si="54"/>
        <v/>
      </c>
      <c r="AK32" s="77" t="str">
        <f t="shared" si="55"/>
        <v/>
      </c>
      <c r="AL32" s="77" t="str">
        <f t="shared" si="56"/>
        <v/>
      </c>
      <c r="AM32" s="77" t="str">
        <f t="shared" si="57"/>
        <v/>
      </c>
      <c r="AN32" s="77" t="str">
        <f t="shared" si="58"/>
        <v/>
      </c>
      <c r="AO32" s="77" t="str">
        <f t="shared" si="58"/>
        <v/>
      </c>
      <c r="AP32" s="73"/>
      <c r="AQ32" s="76" t="s">
        <v>412</v>
      </c>
      <c r="AR32" s="76" t="s">
        <v>452</v>
      </c>
      <c r="AS32" s="76" t="s">
        <v>236</v>
      </c>
      <c r="AT32" s="76" t="s">
        <v>237</v>
      </c>
      <c r="AU32" s="76" t="s">
        <v>238</v>
      </c>
      <c r="AV32" s="76" t="s">
        <v>239</v>
      </c>
      <c r="AW32" s="76" t="s">
        <v>240</v>
      </c>
      <c r="AX32" s="76" t="s">
        <v>241</v>
      </c>
      <c r="AY32" s="76" t="s">
        <v>242</v>
      </c>
      <c r="AZ32" s="76" t="s">
        <v>545</v>
      </c>
      <c r="BA32" s="76" t="s">
        <v>586</v>
      </c>
      <c r="BB32" s="76" t="s">
        <v>630</v>
      </c>
      <c r="BC32" s="76" t="s">
        <v>686</v>
      </c>
      <c r="BG32" s="39" t="s">
        <v>93</v>
      </c>
      <c r="BH32" s="1" t="s">
        <v>520</v>
      </c>
    </row>
    <row r="33" spans="1:60" ht="15.5" x14ac:dyDescent="0.35">
      <c r="A33" s="105" t="str">
        <f>CountryCode &amp; ".FC.F3_I_L.S13.MNAC." &amp; RefVintage</f>
        <v>HU.FC.F3_I_L.S13.MNAC.W.2020</v>
      </c>
      <c r="B33" s="20"/>
      <c r="C33" s="61" t="s">
        <v>57</v>
      </c>
      <c r="D33" s="35">
        <v>0</v>
      </c>
      <c r="E33" s="35">
        <v>0</v>
      </c>
      <c r="F33" s="35">
        <v>0</v>
      </c>
      <c r="G33" s="35">
        <v>0</v>
      </c>
      <c r="H33" s="35">
        <v>0</v>
      </c>
      <c r="I33" s="35">
        <v>0</v>
      </c>
      <c r="J33" s="35">
        <v>0</v>
      </c>
      <c r="K33" s="35">
        <v>0</v>
      </c>
      <c r="L33" s="35">
        <v>0</v>
      </c>
      <c r="M33" s="35">
        <v>0</v>
      </c>
      <c r="N33" s="35">
        <v>0</v>
      </c>
      <c r="O33" s="35">
        <v>0</v>
      </c>
      <c r="P33" s="35">
        <v>0</v>
      </c>
      <c r="Q33" s="118"/>
      <c r="AC33" s="77" t="str">
        <f t="shared" si="47"/>
        <v/>
      </c>
      <c r="AD33" s="77" t="str">
        <f t="shared" si="48"/>
        <v/>
      </c>
      <c r="AE33" s="77" t="str">
        <f t="shared" si="49"/>
        <v/>
      </c>
      <c r="AF33" s="77" t="str">
        <f t="shared" si="50"/>
        <v/>
      </c>
      <c r="AG33" s="77" t="str">
        <f t="shared" si="51"/>
        <v/>
      </c>
      <c r="AH33" s="77" t="str">
        <f t="shared" si="52"/>
        <v/>
      </c>
      <c r="AI33" s="77" t="str">
        <f t="shared" si="53"/>
        <v/>
      </c>
      <c r="AJ33" s="77" t="str">
        <f t="shared" si="54"/>
        <v/>
      </c>
      <c r="AK33" s="77" t="str">
        <f t="shared" si="55"/>
        <v/>
      </c>
      <c r="AL33" s="77" t="str">
        <f t="shared" si="56"/>
        <v/>
      </c>
      <c r="AM33" s="77" t="str">
        <f t="shared" si="57"/>
        <v/>
      </c>
      <c r="AN33" s="77" t="str">
        <f t="shared" si="58"/>
        <v/>
      </c>
      <c r="AO33" s="77" t="str">
        <f t="shared" si="58"/>
        <v/>
      </c>
      <c r="AP33" s="73"/>
      <c r="AQ33" s="76" t="s">
        <v>413</v>
      </c>
      <c r="AR33" s="76" t="s">
        <v>453</v>
      </c>
      <c r="AS33" s="76" t="s">
        <v>243</v>
      </c>
      <c r="AT33" s="76" t="s">
        <v>244</v>
      </c>
      <c r="AU33" s="76" t="s">
        <v>245</v>
      </c>
      <c r="AV33" s="76" t="s">
        <v>246</v>
      </c>
      <c r="AW33" s="76" t="s">
        <v>247</v>
      </c>
      <c r="AX33" s="76" t="s">
        <v>248</v>
      </c>
      <c r="AY33" s="76" t="s">
        <v>249</v>
      </c>
      <c r="AZ33" s="76" t="s">
        <v>546</v>
      </c>
      <c r="BA33" s="76" t="s">
        <v>587</v>
      </c>
      <c r="BB33" s="76" t="s">
        <v>631</v>
      </c>
      <c r="BC33" s="76" t="s">
        <v>687</v>
      </c>
      <c r="BG33" s="39" t="s">
        <v>88</v>
      </c>
      <c r="BH33" s="1" t="s">
        <v>514</v>
      </c>
    </row>
    <row r="34" spans="1:60" ht="15.5" x14ac:dyDescent="0.35">
      <c r="A34" s="105" t="str">
        <f>CountryCode &amp; ".FC.FO_L.S13.MNAC." &amp; RefVintage</f>
        <v>HU.FC.FO_L.S13.MNAC.W.2020</v>
      </c>
      <c r="B34" s="26" t="s">
        <v>18</v>
      </c>
      <c r="C34" s="61" t="s">
        <v>58</v>
      </c>
      <c r="D34" s="33">
        <v>0</v>
      </c>
      <c r="E34" s="34">
        <v>0</v>
      </c>
      <c r="F34" s="32">
        <v>0</v>
      </c>
      <c r="G34" s="32">
        <v>0</v>
      </c>
      <c r="H34" s="32">
        <v>0</v>
      </c>
      <c r="I34" s="32">
        <v>0</v>
      </c>
      <c r="J34" s="32">
        <v>0</v>
      </c>
      <c r="K34" s="32">
        <v>0</v>
      </c>
      <c r="L34" s="32">
        <v>0</v>
      </c>
      <c r="M34" s="32">
        <v>0</v>
      </c>
      <c r="N34" s="32">
        <v>0</v>
      </c>
      <c r="O34" s="32">
        <v>0</v>
      </c>
      <c r="P34" s="32">
        <v>0</v>
      </c>
      <c r="Q34" s="118"/>
      <c r="AC34" s="77" t="str">
        <f t="shared" si="47"/>
        <v/>
      </c>
      <c r="AD34" s="77" t="str">
        <f t="shared" si="48"/>
        <v/>
      </c>
      <c r="AE34" s="77" t="str">
        <f t="shared" si="49"/>
        <v/>
      </c>
      <c r="AF34" s="77" t="str">
        <f t="shared" si="50"/>
        <v/>
      </c>
      <c r="AG34" s="77" t="str">
        <f t="shared" si="51"/>
        <v/>
      </c>
      <c r="AH34" s="77" t="str">
        <f t="shared" si="52"/>
        <v/>
      </c>
      <c r="AI34" s="77" t="str">
        <f t="shared" si="53"/>
        <v/>
      </c>
      <c r="AJ34" s="77" t="str">
        <f t="shared" si="54"/>
        <v/>
      </c>
      <c r="AK34" s="77" t="str">
        <f t="shared" si="55"/>
        <v/>
      </c>
      <c r="AL34" s="77" t="str">
        <f t="shared" si="56"/>
        <v/>
      </c>
      <c r="AM34" s="77" t="str">
        <f t="shared" si="57"/>
        <v/>
      </c>
      <c r="AN34" s="77" t="str">
        <f t="shared" si="58"/>
        <v/>
      </c>
      <c r="AO34" s="77" t="str">
        <f t="shared" si="58"/>
        <v/>
      </c>
      <c r="AP34" s="73"/>
      <c r="AQ34" s="76" t="s">
        <v>414</v>
      </c>
      <c r="AR34" s="76" t="s">
        <v>454</v>
      </c>
      <c r="AS34" s="76" t="s">
        <v>250</v>
      </c>
      <c r="AT34" s="76" t="s">
        <v>251</v>
      </c>
      <c r="AU34" s="76" t="s">
        <v>252</v>
      </c>
      <c r="AV34" s="76" t="s">
        <v>253</v>
      </c>
      <c r="AW34" s="76" t="s">
        <v>254</v>
      </c>
      <c r="AX34" s="76" t="s">
        <v>255</v>
      </c>
      <c r="AY34" s="76" t="s">
        <v>256</v>
      </c>
      <c r="AZ34" s="76" t="s">
        <v>547</v>
      </c>
      <c r="BA34" s="76" t="s">
        <v>588</v>
      </c>
      <c r="BB34" s="76" t="s">
        <v>632</v>
      </c>
      <c r="BC34" s="76" t="s">
        <v>688</v>
      </c>
      <c r="BG34" s="39" t="s">
        <v>663</v>
      </c>
      <c r="BH34" s="1" t="s">
        <v>516</v>
      </c>
    </row>
    <row r="35" spans="1:60" ht="15.5" x14ac:dyDescent="0.35">
      <c r="A35" s="105" t="str">
        <f>CountryCode &amp; ".FC.F_CL.S13.MNAC." &amp; RefVintage</f>
        <v>HU.FC.F_CL.S13.MNAC.W.2020</v>
      </c>
      <c r="B35" s="55" t="s">
        <v>26</v>
      </c>
      <c r="C35" s="37" t="s">
        <v>44</v>
      </c>
      <c r="D35" s="40">
        <f t="shared" ref="D35:L35" si="62">IF(AND(D36="0",D37="0",D38="0",D39="0"),"0",IF(AND(D36="M",D37="M",D38="M",D39="M"),"M",IF(AND(D36="L",D37="L",D38="L",D39="L"),"L",IF(AND(ISTEXT(D36),ISTEXT(D37),ISTEXT(D38),ISTEXT(D39)),"L",SUM(D36:D39)))))</f>
        <v>0</v>
      </c>
      <c r="E35" s="40">
        <f t="shared" si="62"/>
        <v>0</v>
      </c>
      <c r="F35" s="40">
        <f t="shared" si="62"/>
        <v>0</v>
      </c>
      <c r="G35" s="40">
        <f t="shared" si="62"/>
        <v>0</v>
      </c>
      <c r="H35" s="40">
        <f t="shared" si="62"/>
        <v>0</v>
      </c>
      <c r="I35" s="40">
        <f t="shared" si="62"/>
        <v>0</v>
      </c>
      <c r="J35" s="40">
        <f t="shared" si="62"/>
        <v>0</v>
      </c>
      <c r="K35" s="40">
        <f t="shared" si="62"/>
        <v>0</v>
      </c>
      <c r="L35" s="43">
        <f t="shared" si="62"/>
        <v>0</v>
      </c>
      <c r="M35" s="43">
        <f t="shared" ref="M35:N35" si="63">IF(AND(M36="0",M37="0",M38="0",M39="0"),"0",IF(AND(M36="M",M37="M",M38="M",M39="M"),"M",IF(AND(M36="L",M37="L",M38="L",M39="L"),"L",IF(AND(ISTEXT(M36),ISTEXT(M37),ISTEXT(M38),ISTEXT(M39)),"L",SUM(M36:M39)))))</f>
        <v>0</v>
      </c>
      <c r="N35" s="43">
        <f t="shared" si="63"/>
        <v>0</v>
      </c>
      <c r="O35" s="43">
        <f t="shared" ref="O35:P35" si="64">IF(AND(O36="0",O37="0",O38="0",O39="0"),"0",IF(AND(O36="M",O37="M",O38="M",O39="M"),"M",IF(AND(O36="L",O37="L",O38="L",O39="L"),"L",IF(AND(ISTEXT(O36),ISTEXT(O37),ISTEXT(O38),ISTEXT(O39)),"L",SUM(O36:O39)))))</f>
        <v>0</v>
      </c>
      <c r="P35" s="43">
        <f t="shared" si="64"/>
        <v>0</v>
      </c>
      <c r="Q35" s="69"/>
      <c r="AC35" s="77" t="str">
        <f t="shared" si="47"/>
        <v/>
      </c>
      <c r="AD35" s="77" t="str">
        <f t="shared" si="48"/>
        <v/>
      </c>
      <c r="AE35" s="77" t="str">
        <f t="shared" si="49"/>
        <v/>
      </c>
      <c r="AF35" s="77" t="str">
        <f t="shared" si="50"/>
        <v/>
      </c>
      <c r="AG35" s="77" t="str">
        <f t="shared" si="51"/>
        <v/>
      </c>
      <c r="AH35" s="77" t="str">
        <f t="shared" si="52"/>
        <v/>
      </c>
      <c r="AI35" s="77" t="str">
        <f t="shared" si="53"/>
        <v/>
      </c>
      <c r="AJ35" s="77" t="str">
        <f t="shared" si="54"/>
        <v/>
      </c>
      <c r="AK35" s="77" t="str">
        <f t="shared" si="55"/>
        <v/>
      </c>
      <c r="AL35" s="77" t="str">
        <f t="shared" si="56"/>
        <v/>
      </c>
      <c r="AM35" s="77" t="str">
        <f t="shared" si="57"/>
        <v/>
      </c>
      <c r="AN35" s="77" t="str">
        <f t="shared" si="58"/>
        <v/>
      </c>
      <c r="AO35" s="77" t="str">
        <f t="shared" si="58"/>
        <v/>
      </c>
      <c r="AP35" s="73"/>
      <c r="AQ35" s="76" t="s">
        <v>415</v>
      </c>
      <c r="AR35" s="76" t="s">
        <v>455</v>
      </c>
      <c r="AS35" s="76" t="s">
        <v>257</v>
      </c>
      <c r="AT35" s="76" t="s">
        <v>258</v>
      </c>
      <c r="AU35" s="76" t="s">
        <v>259</v>
      </c>
      <c r="AV35" s="76" t="s">
        <v>260</v>
      </c>
      <c r="AW35" s="76" t="s">
        <v>261</v>
      </c>
      <c r="AX35" s="76" t="s">
        <v>262</v>
      </c>
      <c r="AY35" s="76" t="s">
        <v>263</v>
      </c>
      <c r="AZ35" s="76" t="s">
        <v>548</v>
      </c>
      <c r="BA35" s="76" t="s">
        <v>589</v>
      </c>
      <c r="BB35" s="76" t="s">
        <v>633</v>
      </c>
      <c r="BC35" s="76" t="s">
        <v>689</v>
      </c>
      <c r="BG35" s="39" t="s">
        <v>90</v>
      </c>
      <c r="BH35" s="1" t="s">
        <v>517</v>
      </c>
    </row>
    <row r="36" spans="1:60" ht="15.5" x14ac:dyDescent="0.35">
      <c r="A36" s="105" t="str">
        <f>CountryCode &amp; ".FC.F_G_CL.S13.MNAC." &amp; RefVintage</f>
        <v>HU.FC.F_G_CL.S13.MNAC.W.2020</v>
      </c>
      <c r="B36" s="25" t="s">
        <v>19</v>
      </c>
      <c r="C36" s="61" t="s">
        <v>59</v>
      </c>
      <c r="D36" s="32">
        <v>0</v>
      </c>
      <c r="E36" s="32">
        <v>0</v>
      </c>
      <c r="F36" s="32">
        <v>0</v>
      </c>
      <c r="G36" s="32">
        <v>0</v>
      </c>
      <c r="H36" s="32">
        <v>0</v>
      </c>
      <c r="I36" s="32">
        <v>0</v>
      </c>
      <c r="J36" s="32">
        <v>0</v>
      </c>
      <c r="K36" s="32">
        <v>0</v>
      </c>
      <c r="L36" s="32">
        <v>0</v>
      </c>
      <c r="M36" s="32">
        <v>0</v>
      </c>
      <c r="N36" s="32">
        <v>0</v>
      </c>
      <c r="O36" s="32">
        <v>0</v>
      </c>
      <c r="P36" s="32">
        <v>0</v>
      </c>
      <c r="Q36" s="69"/>
      <c r="AC36" s="77" t="str">
        <f t="shared" si="47"/>
        <v/>
      </c>
      <c r="AD36" s="77" t="str">
        <f t="shared" si="48"/>
        <v/>
      </c>
      <c r="AE36" s="77" t="str">
        <f t="shared" si="49"/>
        <v/>
      </c>
      <c r="AF36" s="77" t="str">
        <f t="shared" si="50"/>
        <v/>
      </c>
      <c r="AG36" s="77" t="str">
        <f t="shared" si="51"/>
        <v/>
      </c>
      <c r="AH36" s="77" t="str">
        <f t="shared" si="52"/>
        <v/>
      </c>
      <c r="AI36" s="77" t="str">
        <f t="shared" si="53"/>
        <v/>
      </c>
      <c r="AJ36" s="77" t="str">
        <f t="shared" si="54"/>
        <v/>
      </c>
      <c r="AK36" s="77" t="str">
        <f t="shared" si="55"/>
        <v/>
      </c>
      <c r="AL36" s="77" t="str">
        <f t="shared" si="56"/>
        <v/>
      </c>
      <c r="AM36" s="77" t="str">
        <f t="shared" si="57"/>
        <v/>
      </c>
      <c r="AN36" s="77" t="str">
        <f t="shared" si="58"/>
        <v/>
      </c>
      <c r="AO36" s="77" t="str">
        <f t="shared" si="58"/>
        <v/>
      </c>
      <c r="AP36" s="73"/>
      <c r="AQ36" s="76" t="s">
        <v>416</v>
      </c>
      <c r="AR36" s="76" t="s">
        <v>456</v>
      </c>
      <c r="AS36" s="76" t="s">
        <v>264</v>
      </c>
      <c r="AT36" s="76" t="s">
        <v>265</v>
      </c>
      <c r="AU36" s="76" t="s">
        <v>266</v>
      </c>
      <c r="AV36" s="76" t="s">
        <v>267</v>
      </c>
      <c r="AW36" s="76" t="s">
        <v>268</v>
      </c>
      <c r="AX36" s="76" t="s">
        <v>269</v>
      </c>
      <c r="AY36" s="76" t="s">
        <v>270</v>
      </c>
      <c r="AZ36" s="76" t="s">
        <v>549</v>
      </c>
      <c r="BA36" s="76" t="s">
        <v>590</v>
      </c>
      <c r="BB36" s="76" t="s">
        <v>634</v>
      </c>
      <c r="BC36" s="76" t="s">
        <v>690</v>
      </c>
      <c r="BG36" s="39" t="s">
        <v>94</v>
      </c>
      <c r="BH36" s="1" t="s">
        <v>521</v>
      </c>
    </row>
    <row r="37" spans="1:60" ht="15.5" x14ac:dyDescent="0.35">
      <c r="A37" s="105" t="str">
        <f>CountryCode &amp; ".FC.F3LS_CL.S13.MNAC." &amp; RefVintage</f>
        <v>HU.FC.F3LS_CL.S13.MNAC.W.2020</v>
      </c>
      <c r="B37" s="25" t="s">
        <v>34</v>
      </c>
      <c r="C37" s="61" t="s">
        <v>60</v>
      </c>
      <c r="D37" s="32">
        <v>0</v>
      </c>
      <c r="E37" s="32">
        <v>0</v>
      </c>
      <c r="F37" s="32">
        <v>0</v>
      </c>
      <c r="G37" s="32">
        <v>0</v>
      </c>
      <c r="H37" s="32">
        <v>0</v>
      </c>
      <c r="I37" s="32">
        <v>0</v>
      </c>
      <c r="J37" s="32">
        <v>0</v>
      </c>
      <c r="K37" s="32">
        <v>0</v>
      </c>
      <c r="L37" s="32">
        <v>0</v>
      </c>
      <c r="M37" s="32">
        <v>0</v>
      </c>
      <c r="N37" s="32">
        <v>0</v>
      </c>
      <c r="O37" s="32">
        <v>0</v>
      </c>
      <c r="P37" s="32">
        <v>0</v>
      </c>
      <c r="Q37" s="69"/>
      <c r="AC37" s="77" t="str">
        <f t="shared" si="47"/>
        <v/>
      </c>
      <c r="AD37" s="77" t="str">
        <f t="shared" si="48"/>
        <v/>
      </c>
      <c r="AE37" s="77" t="str">
        <f t="shared" si="49"/>
        <v/>
      </c>
      <c r="AF37" s="77" t="str">
        <f t="shared" si="50"/>
        <v/>
      </c>
      <c r="AG37" s="77" t="str">
        <f t="shared" si="51"/>
        <v/>
      </c>
      <c r="AH37" s="77" t="str">
        <f t="shared" si="52"/>
        <v/>
      </c>
      <c r="AI37" s="77" t="str">
        <f t="shared" si="53"/>
        <v/>
      </c>
      <c r="AJ37" s="77" t="str">
        <f t="shared" si="54"/>
        <v/>
      </c>
      <c r="AK37" s="77" t="str">
        <f t="shared" si="55"/>
        <v/>
      </c>
      <c r="AL37" s="77" t="str">
        <f t="shared" si="56"/>
        <v/>
      </c>
      <c r="AM37" s="77" t="str">
        <f t="shared" si="57"/>
        <v/>
      </c>
      <c r="AN37" s="77" t="str">
        <f t="shared" si="58"/>
        <v/>
      </c>
      <c r="AO37" s="77" t="str">
        <f t="shared" si="58"/>
        <v/>
      </c>
      <c r="AP37" s="73"/>
      <c r="AQ37" s="76" t="s">
        <v>417</v>
      </c>
      <c r="AR37" s="76" t="s">
        <v>457</v>
      </c>
      <c r="AS37" s="76" t="s">
        <v>271</v>
      </c>
      <c r="AT37" s="76" t="s">
        <v>272</v>
      </c>
      <c r="AU37" s="76" t="s">
        <v>273</v>
      </c>
      <c r="AV37" s="76" t="s">
        <v>274</v>
      </c>
      <c r="AW37" s="76" t="s">
        <v>275</v>
      </c>
      <c r="AX37" s="76" t="s">
        <v>276</v>
      </c>
      <c r="AY37" s="76" t="s">
        <v>277</v>
      </c>
      <c r="AZ37" s="76" t="s">
        <v>550</v>
      </c>
      <c r="BA37" s="76" t="s">
        <v>591</v>
      </c>
      <c r="BB37" s="76" t="s">
        <v>635</v>
      </c>
      <c r="BC37" s="76" t="s">
        <v>691</v>
      </c>
      <c r="BG37" s="39" t="s">
        <v>92</v>
      </c>
      <c r="BH37" s="1" t="s">
        <v>519</v>
      </c>
    </row>
    <row r="38" spans="1:60" ht="15.5" x14ac:dyDescent="0.35">
      <c r="A38" s="105" t="str">
        <f>CountryCode &amp; ".FC.F_SPV_CL.S13.MNAC." &amp; RefVintage</f>
        <v>HU.FC.F_SPV_CL.S13.MNAC.W.2020</v>
      </c>
      <c r="B38" s="25" t="s">
        <v>35</v>
      </c>
      <c r="C38" s="61" t="s">
        <v>61</v>
      </c>
      <c r="D38" s="32">
        <v>0</v>
      </c>
      <c r="E38" s="32">
        <v>0</v>
      </c>
      <c r="F38" s="32">
        <v>0</v>
      </c>
      <c r="G38" s="32">
        <v>0</v>
      </c>
      <c r="H38" s="32">
        <v>0</v>
      </c>
      <c r="I38" s="32">
        <v>0</v>
      </c>
      <c r="J38" s="32">
        <v>0</v>
      </c>
      <c r="K38" s="32">
        <v>0</v>
      </c>
      <c r="L38" s="32">
        <v>0</v>
      </c>
      <c r="M38" s="32">
        <v>0</v>
      </c>
      <c r="N38" s="32">
        <v>0</v>
      </c>
      <c r="O38" s="32">
        <v>0</v>
      </c>
      <c r="P38" s="32">
        <v>0</v>
      </c>
      <c r="Q38" s="69"/>
      <c r="AC38" s="77" t="str">
        <f t="shared" ref="AC38:AC39" si="65">IF(ISNUMBER(D38),"",IF(OR(D38="L",D38="M"),"",IF(D38="","",AQ38)))</f>
        <v/>
      </c>
      <c r="AD38" s="77" t="str">
        <f t="shared" ref="AD38:AD39" si="66">IF(ISNUMBER(E38),"",IF(OR(E38="L",E38="M"),"",IF(E38="","",AR38)))</f>
        <v/>
      </c>
      <c r="AE38" s="77" t="str">
        <f t="shared" ref="AE38:AE39" si="67">IF(ISNUMBER(F38),"",IF(OR(F38="L",F38="M"),"",IF(F38="","",AS38)))</f>
        <v/>
      </c>
      <c r="AF38" s="77" t="str">
        <f t="shared" ref="AF38:AF39" si="68">IF(ISNUMBER(G38),"",IF(OR(G38="L",G38="M"),"",IF(G38="","",AT38)))</f>
        <v/>
      </c>
      <c r="AG38" s="77" t="str">
        <f t="shared" ref="AG38:AG39" si="69">IF(ISNUMBER(H38),"",IF(OR(H38="L",H38="M"),"",IF(H38="","",AU38)))</f>
        <v/>
      </c>
      <c r="AH38" s="77" t="str">
        <f t="shared" ref="AH38:AH39" si="70">IF(ISNUMBER(I38),"",IF(OR(I38="L",I38="M"),"",IF(I38="","",AV38)))</f>
        <v/>
      </c>
      <c r="AI38" s="77" t="str">
        <f t="shared" ref="AI38:AI39" si="71">IF(ISNUMBER(J38),"",IF(OR(J38="L",J38="M"),"",IF(J38="","",AW38)))</f>
        <v/>
      </c>
      <c r="AJ38" s="77" t="str">
        <f t="shared" ref="AJ38:AJ39" si="72">IF(ISNUMBER(K38),"",IF(OR(K38="L",K38="M"),"",IF(K38="","",AX38)))</f>
        <v/>
      </c>
      <c r="AK38" s="77" t="str">
        <f t="shared" si="55"/>
        <v/>
      </c>
      <c r="AL38" s="77" t="str">
        <f t="shared" si="56"/>
        <v/>
      </c>
      <c r="AM38" s="77" t="str">
        <f t="shared" si="57"/>
        <v/>
      </c>
      <c r="AN38" s="77" t="str">
        <f t="shared" si="58"/>
        <v/>
      </c>
      <c r="AO38" s="77" t="str">
        <f t="shared" si="58"/>
        <v/>
      </c>
      <c r="AP38" s="73"/>
      <c r="AQ38" s="76" t="s">
        <v>418</v>
      </c>
      <c r="AR38" s="76" t="s">
        <v>458</v>
      </c>
      <c r="AS38" s="76" t="s">
        <v>278</v>
      </c>
      <c r="AT38" s="76" t="s">
        <v>279</v>
      </c>
      <c r="AU38" s="76" t="s">
        <v>280</v>
      </c>
      <c r="AV38" s="76" t="s">
        <v>281</v>
      </c>
      <c r="AW38" s="76" t="s">
        <v>282</v>
      </c>
      <c r="AX38" s="76" t="s">
        <v>283</v>
      </c>
      <c r="AY38" s="76" t="s">
        <v>284</v>
      </c>
      <c r="AZ38" s="76" t="s">
        <v>551</v>
      </c>
      <c r="BA38" s="76" t="s">
        <v>592</v>
      </c>
      <c r="BB38" s="76" t="s">
        <v>636</v>
      </c>
      <c r="BC38" s="76" t="s">
        <v>692</v>
      </c>
      <c r="BG38" s="39" t="s">
        <v>655</v>
      </c>
      <c r="BH38" s="1" t="s">
        <v>656</v>
      </c>
    </row>
    <row r="39" spans="1:60" ht="15.5" x14ac:dyDescent="0.35">
      <c r="A39" s="105" t="str">
        <f>CountryCode &amp; ".FC.OO_CL.S13.MNAC." &amp; RefVintage</f>
        <v>HU.FC.OO_CL.S13.MNAC.W.2020</v>
      </c>
      <c r="B39" s="38" t="s">
        <v>38</v>
      </c>
      <c r="C39" s="36" t="s">
        <v>39</v>
      </c>
      <c r="D39" s="33">
        <v>0</v>
      </c>
      <c r="E39" s="33">
        <v>0</v>
      </c>
      <c r="F39" s="33">
        <v>0</v>
      </c>
      <c r="G39" s="33">
        <v>0</v>
      </c>
      <c r="H39" s="33">
        <v>0</v>
      </c>
      <c r="I39" s="33">
        <v>0</v>
      </c>
      <c r="J39" s="33">
        <v>0</v>
      </c>
      <c r="K39" s="33">
        <v>0</v>
      </c>
      <c r="L39" s="33">
        <v>0</v>
      </c>
      <c r="M39" s="33">
        <v>0</v>
      </c>
      <c r="N39" s="33">
        <v>0</v>
      </c>
      <c r="O39" s="33">
        <v>0</v>
      </c>
      <c r="P39" s="33">
        <v>0</v>
      </c>
      <c r="Q39" s="69"/>
      <c r="AC39" s="77" t="str">
        <f t="shared" si="65"/>
        <v/>
      </c>
      <c r="AD39" s="77" t="str">
        <f t="shared" si="66"/>
        <v/>
      </c>
      <c r="AE39" s="77" t="str">
        <f t="shared" si="67"/>
        <v/>
      </c>
      <c r="AF39" s="77" t="str">
        <f t="shared" si="68"/>
        <v/>
      </c>
      <c r="AG39" s="77" t="str">
        <f t="shared" si="69"/>
        <v/>
      </c>
      <c r="AH39" s="77" t="str">
        <f t="shared" si="70"/>
        <v/>
      </c>
      <c r="AI39" s="77" t="str">
        <f t="shared" si="71"/>
        <v/>
      </c>
      <c r="AJ39" s="77" t="str">
        <f t="shared" si="72"/>
        <v/>
      </c>
      <c r="AK39" s="77" t="str">
        <f t="shared" si="55"/>
        <v/>
      </c>
      <c r="AL39" s="77" t="str">
        <f t="shared" si="56"/>
        <v/>
      </c>
      <c r="AM39" s="77" t="str">
        <f t="shared" si="57"/>
        <v/>
      </c>
      <c r="AN39" s="77" t="str">
        <f t="shared" si="58"/>
        <v/>
      </c>
      <c r="AO39" s="77" t="str">
        <f t="shared" si="58"/>
        <v/>
      </c>
      <c r="AP39" s="73"/>
      <c r="AQ39" s="76" t="s">
        <v>419</v>
      </c>
      <c r="AR39" s="76" t="s">
        <v>459</v>
      </c>
      <c r="AS39" s="76" t="s">
        <v>285</v>
      </c>
      <c r="AT39" s="76" t="s">
        <v>286</v>
      </c>
      <c r="AU39" s="76" t="s">
        <v>287</v>
      </c>
      <c r="AV39" s="76" t="s">
        <v>288</v>
      </c>
      <c r="AW39" s="76" t="s">
        <v>289</v>
      </c>
      <c r="AX39" s="76" t="s">
        <v>290</v>
      </c>
      <c r="AY39" s="76" t="s">
        <v>291</v>
      </c>
      <c r="AZ39" s="76" t="s">
        <v>552</v>
      </c>
      <c r="BA39" s="76" t="s">
        <v>593</v>
      </c>
      <c r="BB39" s="76" t="s">
        <v>637</v>
      </c>
      <c r="BC39" s="76" t="s">
        <v>693</v>
      </c>
      <c r="BG39" s="39" t="s">
        <v>657</v>
      </c>
      <c r="BH39" s="1" t="s">
        <v>658</v>
      </c>
    </row>
    <row r="40" spans="1:60" x14ac:dyDescent="0.25">
      <c r="A40" s="105"/>
      <c r="B40" s="48"/>
      <c r="C40" s="49"/>
      <c r="D40" s="7"/>
      <c r="E40" s="7"/>
      <c r="F40" s="7"/>
      <c r="G40" s="7"/>
      <c r="H40" s="7"/>
      <c r="I40" s="7"/>
      <c r="J40" s="7"/>
      <c r="BG40" s="1" t="s">
        <v>522</v>
      </c>
      <c r="BH40" s="1" t="s">
        <v>523</v>
      </c>
    </row>
    <row r="41" spans="1:60" ht="13.5" customHeight="1" x14ac:dyDescent="0.25">
      <c r="A41" s="105"/>
      <c r="B41" s="12"/>
      <c r="C41" s="54"/>
      <c r="D41" s="136" t="str">
        <f>"Change your TEXT input in the cells "&amp;AC41&amp;AD41&amp;AE41&amp;AF41&amp;AG41&amp;AH41&amp;AI41&amp;AJ41&amp;AK41&amp;AL41&amp;AM41&amp;AN41&amp;" into a NUMBER!"</f>
        <v>Change your TEXT input in the cells  into a NUMBER!</v>
      </c>
      <c r="E41" s="137"/>
      <c r="F41" s="137"/>
      <c r="G41" s="137"/>
      <c r="H41" s="137"/>
      <c r="I41" s="137"/>
      <c r="J41" s="137"/>
      <c r="K41" s="137"/>
      <c r="L41" s="137"/>
      <c r="M41" s="137"/>
      <c r="N41" s="137"/>
      <c r="O41" s="137"/>
      <c r="P41" s="137"/>
      <c r="AC41" s="75" t="str">
        <f>AC45&amp;AC46&amp;AC47&amp;AC48&amp;AC49&amp;AC50&amp;AC51&amp;AC52&amp;AC53&amp;AC54&amp;AC55&amp;AC56</f>
        <v/>
      </c>
      <c r="AD41" s="75" t="str">
        <f t="shared" ref="AD41:AK41" si="73">AD45&amp;AD46&amp;AD47&amp;AD48&amp;AD49&amp;AD50&amp;AD51&amp;AD52&amp;AD53&amp;AD54&amp;AD55&amp;AD56</f>
        <v/>
      </c>
      <c r="AE41" s="75" t="str">
        <f t="shared" si="73"/>
        <v/>
      </c>
      <c r="AF41" s="75" t="str">
        <f t="shared" si="73"/>
        <v/>
      </c>
      <c r="AG41" s="75" t="str">
        <f t="shared" si="73"/>
        <v/>
      </c>
      <c r="AH41" s="75" t="str">
        <f t="shared" si="73"/>
        <v/>
      </c>
      <c r="AI41" s="75" t="str">
        <f t="shared" si="73"/>
        <v/>
      </c>
      <c r="AJ41" s="75" t="str">
        <f t="shared" si="73"/>
        <v/>
      </c>
      <c r="AK41" s="75" t="str">
        <f t="shared" si="73"/>
        <v/>
      </c>
      <c r="AL41" s="75" t="str">
        <f t="shared" ref="AL41:AO41" si="74">AL45&amp;AL46&amp;AL47&amp;AL48&amp;AL49&amp;AL50&amp;AL51&amp;AL52&amp;AL53&amp;AL54&amp;AL55&amp;AL56</f>
        <v/>
      </c>
      <c r="AM41" s="75" t="str">
        <f t="shared" si="74"/>
        <v/>
      </c>
      <c r="AN41" s="75" t="str">
        <f t="shared" si="74"/>
        <v/>
      </c>
      <c r="AO41" s="75" t="str">
        <f t="shared" si="74"/>
        <v/>
      </c>
      <c r="AP41" s="73"/>
      <c r="AQ41" s="73"/>
      <c r="AR41" s="73"/>
      <c r="AS41" s="73"/>
      <c r="AT41" s="73"/>
      <c r="AU41" s="73"/>
      <c r="AV41" s="73"/>
      <c r="AW41" s="73"/>
      <c r="AX41" s="73"/>
      <c r="AY41" s="73"/>
      <c r="AZ41" s="73"/>
      <c r="BA41" s="73"/>
      <c r="BB41" s="73"/>
      <c r="BC41" s="73"/>
    </row>
    <row r="42" spans="1:60" ht="16.5" customHeight="1" x14ac:dyDescent="0.35">
      <c r="A42" s="105"/>
      <c r="B42" s="13" t="s">
        <v>305</v>
      </c>
      <c r="C42" s="13"/>
      <c r="D42" s="78"/>
      <c r="E42" s="31"/>
      <c r="F42" s="31"/>
      <c r="G42" s="31"/>
      <c r="H42" s="31"/>
      <c r="I42" s="31"/>
      <c r="J42" s="31"/>
      <c r="K42" s="31"/>
    </row>
    <row r="43" spans="1:60" ht="17.25" customHeight="1" x14ac:dyDescent="0.25">
      <c r="A43" s="105"/>
      <c r="B43" s="132" t="s">
        <v>292</v>
      </c>
      <c r="C43" s="133"/>
      <c r="D43" s="98"/>
      <c r="E43" s="98"/>
      <c r="F43" s="96"/>
      <c r="G43" s="96"/>
      <c r="H43" s="96"/>
      <c r="I43" s="96"/>
      <c r="J43" s="96"/>
      <c r="K43" s="96"/>
      <c r="L43" s="96"/>
      <c r="M43" s="96"/>
      <c r="N43" s="96"/>
      <c r="O43" s="96"/>
      <c r="P43" s="96"/>
      <c r="Q43" s="97"/>
    </row>
    <row r="44" spans="1:60" ht="13" x14ac:dyDescent="0.25">
      <c r="A44" s="105"/>
      <c r="B44" s="84"/>
      <c r="C44" s="28" t="s">
        <v>293</v>
      </c>
      <c r="D44" s="103">
        <v>2007</v>
      </c>
      <c r="E44" s="103">
        <v>2008</v>
      </c>
      <c r="F44" s="92">
        <v>2009</v>
      </c>
      <c r="G44" s="92">
        <v>2010</v>
      </c>
      <c r="H44" s="92">
        <v>2011</v>
      </c>
      <c r="I44" s="92">
        <v>2012</v>
      </c>
      <c r="J44" s="92">
        <v>2013</v>
      </c>
      <c r="K44" s="92">
        <v>2014</v>
      </c>
      <c r="L44" s="92">
        <v>2015</v>
      </c>
      <c r="M44" s="92">
        <f>L44+1</f>
        <v>2016</v>
      </c>
      <c r="N44" s="92">
        <f>M44+1</f>
        <v>2017</v>
      </c>
      <c r="O44" s="92">
        <f>N44+1</f>
        <v>2018</v>
      </c>
      <c r="P44" s="92">
        <f>O44+1</f>
        <v>2019</v>
      </c>
      <c r="Q44" s="93" t="s">
        <v>95</v>
      </c>
      <c r="AC44" s="76">
        <f>D44</f>
        <v>2007</v>
      </c>
      <c r="AD44" s="76">
        <f t="shared" ref="AD44" si="75">E44</f>
        <v>2008</v>
      </c>
      <c r="AE44" s="76">
        <f t="shared" ref="AE44" si="76">F44</f>
        <v>2009</v>
      </c>
      <c r="AF44" s="76">
        <f t="shared" ref="AF44" si="77">G44</f>
        <v>2010</v>
      </c>
      <c r="AG44" s="76">
        <f t="shared" ref="AG44" si="78">H44</f>
        <v>2011</v>
      </c>
      <c r="AH44" s="76">
        <f t="shared" ref="AH44" si="79">I44</f>
        <v>2012</v>
      </c>
      <c r="AI44" s="76">
        <f t="shared" ref="AI44" si="80">J44</f>
        <v>2013</v>
      </c>
      <c r="AJ44" s="76">
        <f t="shared" ref="AJ44" si="81">K44</f>
        <v>2014</v>
      </c>
      <c r="AK44" s="76">
        <f>L44</f>
        <v>2015</v>
      </c>
      <c r="AL44" s="76">
        <f>M44</f>
        <v>2016</v>
      </c>
      <c r="AM44" s="76">
        <f>N44</f>
        <v>2017</v>
      </c>
      <c r="AN44" s="76">
        <f>O44</f>
        <v>2018</v>
      </c>
      <c r="AO44" s="76">
        <f>P44</f>
        <v>2019</v>
      </c>
      <c r="AP44" s="73"/>
      <c r="AQ44" s="76">
        <f>AC44</f>
        <v>2007</v>
      </c>
      <c r="AR44" s="76">
        <f t="shared" ref="AR44" si="82">AD44</f>
        <v>2008</v>
      </c>
      <c r="AS44" s="76">
        <f t="shared" ref="AS44" si="83">AE44</f>
        <v>2009</v>
      </c>
      <c r="AT44" s="76">
        <f t="shared" ref="AT44" si="84">AF44</f>
        <v>2010</v>
      </c>
      <c r="AU44" s="76">
        <f t="shared" ref="AU44" si="85">AG44</f>
        <v>2011</v>
      </c>
      <c r="AV44" s="76">
        <f t="shared" ref="AV44" si="86">AH44</f>
        <v>2012</v>
      </c>
      <c r="AW44" s="76">
        <f t="shared" ref="AW44" si="87">AI44</f>
        <v>2013</v>
      </c>
      <c r="AX44" s="76">
        <f t="shared" ref="AX44" si="88">AJ44</f>
        <v>2014</v>
      </c>
      <c r="AY44" s="76">
        <f>AK44</f>
        <v>2015</v>
      </c>
      <c r="AZ44" s="76">
        <f>AL44</f>
        <v>2016</v>
      </c>
      <c r="BA44" s="76">
        <f>AM44</f>
        <v>2017</v>
      </c>
      <c r="BB44" s="76">
        <f>AN44</f>
        <v>2018</v>
      </c>
      <c r="BC44" s="76">
        <f>AO44</f>
        <v>2019</v>
      </c>
    </row>
    <row r="45" spans="1:60" ht="13" x14ac:dyDescent="0.3">
      <c r="A45" s="105" t="str">
        <f>CountryCode &amp; ".FC.F_A_T.S13.MNAC." &amp; RefVintage</f>
        <v>HU.FC.F_A_T.S13.MNAC.W.2020</v>
      </c>
      <c r="B45" s="85" t="s">
        <v>294</v>
      </c>
      <c r="C45" s="86" t="s">
        <v>302</v>
      </c>
      <c r="D45" s="101">
        <f t="shared" ref="D45:L45" si="89">IF(AND(D46="0",D47="0",D48="0",D49="0"),"0",IF(AND(D46="M",D47="M",D48="M",D49="M"),"M",IF(AND(D46="L",D47="L",D48="L",D49="L"),"L",IF(AND(ISTEXT(D46),ISTEXT(D47),ISTEXT(D48),ISTEXT(D49)),"L",SUM(D46:D49)))))</f>
        <v>0</v>
      </c>
      <c r="E45" s="101">
        <f t="shared" si="89"/>
        <v>0</v>
      </c>
      <c r="F45" s="101">
        <f t="shared" si="89"/>
        <v>0</v>
      </c>
      <c r="G45" s="101">
        <f t="shared" si="89"/>
        <v>0</v>
      </c>
      <c r="H45" s="101">
        <f t="shared" si="89"/>
        <v>0</v>
      </c>
      <c r="I45" s="101">
        <f t="shared" si="89"/>
        <v>0</v>
      </c>
      <c r="J45" s="101">
        <f t="shared" si="89"/>
        <v>0</v>
      </c>
      <c r="K45" s="101">
        <f t="shared" si="89"/>
        <v>0</v>
      </c>
      <c r="L45" s="102">
        <f t="shared" si="89"/>
        <v>0</v>
      </c>
      <c r="M45" s="102">
        <f t="shared" ref="M45:N45" si="90">IF(AND(M46="0",M47="0",M48="0",M49="0"),"0",IF(AND(M46="M",M47="M",M48="M",M49="M"),"M",IF(AND(M46="L",M47="L",M48="L",M49="L"),"L",IF(AND(ISTEXT(M46),ISTEXT(M47),ISTEXT(M48),ISTEXT(M49)),"L",SUM(M46:M49)))))</f>
        <v>0</v>
      </c>
      <c r="N45" s="102">
        <f t="shared" si="90"/>
        <v>0</v>
      </c>
      <c r="O45" s="102">
        <f t="shared" ref="O45:P45" si="91">IF(AND(O46="0",O47="0",O48="0",O49="0"),"0",IF(AND(O46="M",O47="M",O48="M",O49="M"),"M",IF(AND(O46="L",O47="L",O48="L",O49="L"),"L",IF(AND(ISTEXT(O46),ISTEXT(O47),ISTEXT(O48),ISTEXT(O49)),"L",SUM(O46:O49)))))</f>
        <v>0</v>
      </c>
      <c r="P45" s="102">
        <f t="shared" si="91"/>
        <v>0</v>
      </c>
      <c r="Q45" s="71"/>
      <c r="AC45" s="77" t="str">
        <f t="shared" ref="AC45" si="92">IF(ISNUMBER(D45),"",IF(OR(D45="L",D45="M"),"",IF(D45="","",AQ45)))</f>
        <v/>
      </c>
      <c r="AD45" s="77" t="str">
        <f t="shared" ref="AD45" si="93">IF(ISNUMBER(E45),"",IF(OR(E45="L",E45="M"),"",IF(E45="","",AR45)))</f>
        <v/>
      </c>
      <c r="AE45" s="77" t="str">
        <f t="shared" ref="AE45" si="94">IF(ISNUMBER(F45),"",IF(OR(F45="L",F45="M"),"",IF(F45="","",AS45)))</f>
        <v/>
      </c>
      <c r="AF45" s="77" t="str">
        <f t="shared" ref="AF45" si="95">IF(ISNUMBER(G45),"",IF(OR(G45="L",G45="M"),"",IF(G45="","",AT45)))</f>
        <v/>
      </c>
      <c r="AG45" s="77" t="str">
        <f t="shared" ref="AG45" si="96">IF(ISNUMBER(H45),"",IF(OR(H45="L",H45="M"),"",IF(H45="","",AU45)))</f>
        <v/>
      </c>
      <c r="AH45" s="77" t="str">
        <f t="shared" ref="AH45" si="97">IF(ISNUMBER(I45),"",IF(OR(I45="L",I45="M"),"",IF(I45="","",AV45)))</f>
        <v/>
      </c>
      <c r="AI45" s="77" t="str">
        <f t="shared" ref="AI45" si="98">IF(ISNUMBER(J45),"",IF(OR(J45="L",J45="M"),"",IF(J45="","",AW45)))</f>
        <v/>
      </c>
      <c r="AJ45" s="77" t="str">
        <f t="shared" ref="AJ45" si="99">IF(ISNUMBER(K45),"",IF(OR(K45="L",K45="M"),"",IF(K45="","",AX45)))</f>
        <v/>
      </c>
      <c r="AK45" s="77" t="str">
        <f t="shared" ref="AK45:AK56" si="100">IF(ISNUMBER(L45),"",IF(OR(L45="L",L45="M"),"",IF(L45="","",AY45)))</f>
        <v/>
      </c>
      <c r="AL45" s="77" t="str">
        <f t="shared" ref="AL45:AL56" si="101">IF(ISNUMBER(M45),"",IF(OR(M45="L",M45="M"),"",IF(M45="","",AZ45)))</f>
        <v/>
      </c>
      <c r="AM45" s="77" t="str">
        <f t="shared" ref="AM45:AM56" si="102">IF(ISNUMBER(N45),"",IF(OR(N45="L",N45="M"),"",IF(N45="","",BA45)))</f>
        <v/>
      </c>
      <c r="AN45" s="77" t="str">
        <f>IF(ISNUMBER(O45),"",IF(OR(O45="L",O45="M"),"",IF(O45="","",BB45)))</f>
        <v/>
      </c>
      <c r="AO45" s="77" t="str">
        <f>IF(ISNUMBER(P45),"",IF(OR(P45="L",P45="M"),"",IF(P45="","",BC45)))</f>
        <v/>
      </c>
      <c r="AP45" s="73"/>
      <c r="AQ45" s="76" t="s">
        <v>420</v>
      </c>
      <c r="AR45" s="76" t="s">
        <v>460</v>
      </c>
      <c r="AS45" s="76" t="s">
        <v>308</v>
      </c>
      <c r="AT45" s="76" t="s">
        <v>309</v>
      </c>
      <c r="AU45" s="76" t="s">
        <v>310</v>
      </c>
      <c r="AV45" s="76" t="s">
        <v>311</v>
      </c>
      <c r="AW45" s="76" t="s">
        <v>312</v>
      </c>
      <c r="AX45" s="76" t="s">
        <v>313</v>
      </c>
      <c r="AY45" s="76" t="s">
        <v>314</v>
      </c>
      <c r="AZ45" s="76" t="s">
        <v>553</v>
      </c>
      <c r="BA45" s="76" t="s">
        <v>594</v>
      </c>
      <c r="BB45" s="76" t="s">
        <v>638</v>
      </c>
      <c r="BC45" s="76" t="s">
        <v>694</v>
      </c>
    </row>
    <row r="46" spans="1:60" ht="13" x14ac:dyDescent="0.3">
      <c r="A46" s="105" t="str">
        <f>CountryCode &amp; ".FC.F4_A_T.S13.MNAC." &amp; RefVintage</f>
        <v>HU.FC.F4_A_T.S13.MNAC.W.2020</v>
      </c>
      <c r="B46" s="25" t="s">
        <v>12</v>
      </c>
      <c r="C46" s="60" t="s">
        <v>7</v>
      </c>
      <c r="D46" s="35">
        <v>0</v>
      </c>
      <c r="E46" s="35">
        <v>0</v>
      </c>
      <c r="F46" s="35">
        <v>0</v>
      </c>
      <c r="G46" s="35">
        <v>0</v>
      </c>
      <c r="H46" s="35">
        <v>0</v>
      </c>
      <c r="I46" s="35">
        <v>0</v>
      </c>
      <c r="J46" s="35">
        <v>0</v>
      </c>
      <c r="K46" s="35">
        <v>0</v>
      </c>
      <c r="L46" s="35">
        <v>0</v>
      </c>
      <c r="M46" s="35">
        <v>0</v>
      </c>
      <c r="N46" s="35">
        <v>0</v>
      </c>
      <c r="O46" s="35">
        <v>0</v>
      </c>
      <c r="P46" s="35">
        <v>0</v>
      </c>
      <c r="Q46" s="69"/>
      <c r="AC46" s="77" t="str">
        <f t="shared" ref="AC46:AC56" si="103">IF(ISNUMBER(D46),"",IF(OR(D46="L",D46="M"),"",IF(D46="","",AQ46)))</f>
        <v/>
      </c>
      <c r="AD46" s="77" t="str">
        <f t="shared" ref="AD46:AD56" si="104">IF(ISNUMBER(E46),"",IF(OR(E46="L",E46="M"),"",IF(E46="","",AR46)))</f>
        <v/>
      </c>
      <c r="AE46" s="77" t="str">
        <f t="shared" ref="AE46:AE56" si="105">IF(ISNUMBER(F46),"",IF(OR(F46="L",F46="M"),"",IF(F46="","",AS46)))</f>
        <v/>
      </c>
      <c r="AF46" s="77" t="str">
        <f t="shared" ref="AF46:AF56" si="106">IF(ISNUMBER(G46),"",IF(OR(G46="L",G46="M"),"",IF(G46="","",AT46)))</f>
        <v/>
      </c>
      <c r="AG46" s="77" t="str">
        <f t="shared" ref="AG46:AG56" si="107">IF(ISNUMBER(H46),"",IF(OR(H46="L",H46="M"),"",IF(H46="","",AU46)))</f>
        <v/>
      </c>
      <c r="AH46" s="77" t="str">
        <f t="shared" ref="AH46:AH56" si="108">IF(ISNUMBER(I46),"",IF(OR(I46="L",I46="M"),"",IF(I46="","",AV46)))</f>
        <v/>
      </c>
      <c r="AI46" s="77" t="str">
        <f t="shared" ref="AI46:AI56" si="109">IF(ISNUMBER(J46),"",IF(OR(J46="L",J46="M"),"",IF(J46="","",AW46)))</f>
        <v/>
      </c>
      <c r="AJ46" s="77" t="str">
        <f t="shared" ref="AJ46:AJ56" si="110">IF(ISNUMBER(K46),"",IF(OR(K46="L",K46="M"),"",IF(K46="","",AX46)))</f>
        <v/>
      </c>
      <c r="AK46" s="77" t="str">
        <f t="shared" si="100"/>
        <v/>
      </c>
      <c r="AL46" s="77" t="str">
        <f t="shared" si="101"/>
        <v/>
      </c>
      <c r="AM46" s="77" t="str">
        <f t="shared" si="102"/>
        <v/>
      </c>
      <c r="AN46" s="77" t="str">
        <f t="shared" ref="AN46:AO56" si="111">IF(ISNUMBER(O46),"",IF(OR(O46="L",O46="M"),"",IF(O46="","",BB46)))</f>
        <v/>
      </c>
      <c r="AO46" s="77" t="str">
        <f t="shared" si="111"/>
        <v/>
      </c>
      <c r="AP46" s="73"/>
      <c r="AQ46" s="76" t="s">
        <v>421</v>
      </c>
      <c r="AR46" s="76" t="s">
        <v>461</v>
      </c>
      <c r="AS46" s="76" t="s">
        <v>315</v>
      </c>
      <c r="AT46" s="76" t="s">
        <v>316</v>
      </c>
      <c r="AU46" s="76" t="s">
        <v>317</v>
      </c>
      <c r="AV46" s="76" t="s">
        <v>318</v>
      </c>
      <c r="AW46" s="76" t="s">
        <v>319</v>
      </c>
      <c r="AX46" s="76" t="s">
        <v>320</v>
      </c>
      <c r="AY46" s="76" t="s">
        <v>321</v>
      </c>
      <c r="AZ46" s="76" t="s">
        <v>554</v>
      </c>
      <c r="BA46" s="76" t="s">
        <v>595</v>
      </c>
      <c r="BB46" s="76" t="s">
        <v>639</v>
      </c>
      <c r="BC46" s="76" t="s">
        <v>695</v>
      </c>
    </row>
    <row r="47" spans="1:60" ht="13" x14ac:dyDescent="0.3">
      <c r="A47" s="105" t="str">
        <f>CountryCode &amp; ".FC.F3_A_T.S13.MNAC." &amp; RefVintage</f>
        <v>HU.FC.F3_A_T.S13.MNAC.W.2020</v>
      </c>
      <c r="B47" s="20" t="s">
        <v>13</v>
      </c>
      <c r="C47" s="80" t="s">
        <v>31</v>
      </c>
      <c r="D47" s="35">
        <v>0</v>
      </c>
      <c r="E47" s="35">
        <v>0</v>
      </c>
      <c r="F47" s="35">
        <v>0</v>
      </c>
      <c r="G47" s="35">
        <v>0</v>
      </c>
      <c r="H47" s="35">
        <v>0</v>
      </c>
      <c r="I47" s="35">
        <v>0</v>
      </c>
      <c r="J47" s="35">
        <v>0</v>
      </c>
      <c r="K47" s="35">
        <v>0</v>
      </c>
      <c r="L47" s="35">
        <v>0</v>
      </c>
      <c r="M47" s="35">
        <v>0</v>
      </c>
      <c r="N47" s="35">
        <v>0</v>
      </c>
      <c r="O47" s="35">
        <v>0</v>
      </c>
      <c r="P47" s="35">
        <v>0</v>
      </c>
      <c r="Q47" s="69"/>
      <c r="AC47" s="77" t="str">
        <f t="shared" si="103"/>
        <v/>
      </c>
      <c r="AD47" s="77" t="str">
        <f t="shared" si="104"/>
        <v/>
      </c>
      <c r="AE47" s="77" t="str">
        <f t="shared" si="105"/>
        <v/>
      </c>
      <c r="AF47" s="77" t="str">
        <f t="shared" si="106"/>
        <v/>
      </c>
      <c r="AG47" s="77" t="str">
        <f t="shared" si="107"/>
        <v/>
      </c>
      <c r="AH47" s="77" t="str">
        <f t="shared" si="108"/>
        <v/>
      </c>
      <c r="AI47" s="77" t="str">
        <f t="shared" si="109"/>
        <v/>
      </c>
      <c r="AJ47" s="77" t="str">
        <f t="shared" si="110"/>
        <v/>
      </c>
      <c r="AK47" s="77" t="str">
        <f t="shared" si="100"/>
        <v/>
      </c>
      <c r="AL47" s="77" t="str">
        <f t="shared" si="101"/>
        <v/>
      </c>
      <c r="AM47" s="77" t="str">
        <f t="shared" si="102"/>
        <v/>
      </c>
      <c r="AN47" s="77" t="str">
        <f t="shared" si="111"/>
        <v/>
      </c>
      <c r="AO47" s="77" t="str">
        <f t="shared" si="111"/>
        <v/>
      </c>
      <c r="AP47" s="73"/>
      <c r="AQ47" s="76" t="s">
        <v>422</v>
      </c>
      <c r="AR47" s="76" t="s">
        <v>462</v>
      </c>
      <c r="AS47" s="76" t="s">
        <v>322</v>
      </c>
      <c r="AT47" s="76" t="s">
        <v>323</v>
      </c>
      <c r="AU47" s="76" t="s">
        <v>324</v>
      </c>
      <c r="AV47" s="76" t="s">
        <v>325</v>
      </c>
      <c r="AW47" s="76" t="s">
        <v>326</v>
      </c>
      <c r="AX47" s="76" t="s">
        <v>327</v>
      </c>
      <c r="AY47" s="76" t="s">
        <v>328</v>
      </c>
      <c r="AZ47" s="76" t="s">
        <v>555</v>
      </c>
      <c r="BA47" s="76" t="s">
        <v>596</v>
      </c>
      <c r="BB47" s="76" t="s">
        <v>640</v>
      </c>
      <c r="BC47" s="76" t="s">
        <v>696</v>
      </c>
    </row>
    <row r="48" spans="1:60" ht="13" x14ac:dyDescent="0.3">
      <c r="A48" s="105" t="str">
        <f>CountryCode &amp; ".FC.F5_A_T.S13.MNAC." &amp; RefVintage</f>
        <v>HU.FC.F5_A_T.S13.MNAC.W.2020</v>
      </c>
      <c r="B48" s="20" t="s">
        <v>14</v>
      </c>
      <c r="C48" s="81" t="s">
        <v>24</v>
      </c>
      <c r="D48" s="35">
        <v>0</v>
      </c>
      <c r="E48" s="35">
        <v>0</v>
      </c>
      <c r="F48" s="35">
        <v>0</v>
      </c>
      <c r="G48" s="35">
        <v>0</v>
      </c>
      <c r="H48" s="35">
        <v>0</v>
      </c>
      <c r="I48" s="35">
        <v>0</v>
      </c>
      <c r="J48" s="35">
        <v>0</v>
      </c>
      <c r="K48" s="35">
        <v>0</v>
      </c>
      <c r="L48" s="35">
        <v>0</v>
      </c>
      <c r="M48" s="35">
        <v>0</v>
      </c>
      <c r="N48" s="35">
        <v>0</v>
      </c>
      <c r="O48" s="35">
        <v>0</v>
      </c>
      <c r="P48" s="35">
        <v>0</v>
      </c>
      <c r="Q48" s="69"/>
      <c r="AC48" s="77" t="str">
        <f t="shared" si="103"/>
        <v/>
      </c>
      <c r="AD48" s="77" t="str">
        <f t="shared" si="104"/>
        <v/>
      </c>
      <c r="AE48" s="77" t="str">
        <f t="shared" si="105"/>
        <v/>
      </c>
      <c r="AF48" s="77" t="str">
        <f t="shared" si="106"/>
        <v/>
      </c>
      <c r="AG48" s="77" t="str">
        <f t="shared" si="107"/>
        <v/>
      </c>
      <c r="AH48" s="77" t="str">
        <f t="shared" si="108"/>
        <v/>
      </c>
      <c r="AI48" s="77" t="str">
        <f t="shared" si="109"/>
        <v/>
      </c>
      <c r="AJ48" s="77" t="str">
        <f t="shared" si="110"/>
        <v/>
      </c>
      <c r="AK48" s="77" t="str">
        <f t="shared" si="100"/>
        <v/>
      </c>
      <c r="AL48" s="77" t="str">
        <f t="shared" si="101"/>
        <v/>
      </c>
      <c r="AM48" s="77" t="str">
        <f t="shared" si="102"/>
        <v/>
      </c>
      <c r="AN48" s="77" t="str">
        <f t="shared" si="111"/>
        <v/>
      </c>
      <c r="AO48" s="77" t="str">
        <f t="shared" si="111"/>
        <v/>
      </c>
      <c r="AP48" s="73"/>
      <c r="AQ48" s="76" t="s">
        <v>423</v>
      </c>
      <c r="AR48" s="76" t="s">
        <v>463</v>
      </c>
      <c r="AS48" s="76" t="s">
        <v>329</v>
      </c>
      <c r="AT48" s="76" t="s">
        <v>330</v>
      </c>
      <c r="AU48" s="76" t="s">
        <v>331</v>
      </c>
      <c r="AV48" s="76" t="s">
        <v>332</v>
      </c>
      <c r="AW48" s="76" t="s">
        <v>333</v>
      </c>
      <c r="AX48" s="76" t="s">
        <v>334</v>
      </c>
      <c r="AY48" s="76" t="s">
        <v>335</v>
      </c>
      <c r="AZ48" s="76" t="s">
        <v>556</v>
      </c>
      <c r="BA48" s="76" t="s">
        <v>597</v>
      </c>
      <c r="BB48" s="76" t="s">
        <v>641</v>
      </c>
      <c r="BC48" s="76" t="s">
        <v>697</v>
      </c>
    </row>
    <row r="49" spans="1:55" ht="13" x14ac:dyDescent="0.3">
      <c r="A49" s="105" t="str">
        <f>CountryCode &amp; ".FC.FO_A_T.S13.MNAC." &amp; RefVintage</f>
        <v>HU.FC.FO_A_T.S13.MNAC.W.2020</v>
      </c>
      <c r="B49" s="20" t="s">
        <v>15</v>
      </c>
      <c r="C49" s="80" t="s">
        <v>295</v>
      </c>
      <c r="D49" s="35">
        <v>0</v>
      </c>
      <c r="E49" s="35">
        <v>0</v>
      </c>
      <c r="F49" s="35">
        <v>0</v>
      </c>
      <c r="G49" s="35">
        <v>0</v>
      </c>
      <c r="H49" s="35">
        <v>0</v>
      </c>
      <c r="I49" s="35">
        <v>0</v>
      </c>
      <c r="J49" s="35">
        <v>0</v>
      </c>
      <c r="K49" s="35">
        <v>0</v>
      </c>
      <c r="L49" s="35">
        <v>0</v>
      </c>
      <c r="M49" s="35">
        <v>0</v>
      </c>
      <c r="N49" s="35">
        <v>0</v>
      </c>
      <c r="O49" s="35">
        <v>0</v>
      </c>
      <c r="P49" s="35">
        <v>0</v>
      </c>
      <c r="Q49" s="69"/>
      <c r="AC49" s="77" t="str">
        <f t="shared" si="103"/>
        <v/>
      </c>
      <c r="AD49" s="77" t="str">
        <f t="shared" si="104"/>
        <v/>
      </c>
      <c r="AE49" s="77" t="str">
        <f t="shared" si="105"/>
        <v/>
      </c>
      <c r="AF49" s="77" t="str">
        <f t="shared" si="106"/>
        <v/>
      </c>
      <c r="AG49" s="77" t="str">
        <f t="shared" si="107"/>
        <v/>
      </c>
      <c r="AH49" s="77" t="str">
        <f t="shared" si="108"/>
        <v/>
      </c>
      <c r="AI49" s="77" t="str">
        <f t="shared" si="109"/>
        <v/>
      </c>
      <c r="AJ49" s="77" t="str">
        <f t="shared" si="110"/>
        <v/>
      </c>
      <c r="AK49" s="77" t="str">
        <f t="shared" si="100"/>
        <v/>
      </c>
      <c r="AL49" s="77" t="str">
        <f t="shared" si="101"/>
        <v/>
      </c>
      <c r="AM49" s="77" t="str">
        <f t="shared" si="102"/>
        <v/>
      </c>
      <c r="AN49" s="77" t="str">
        <f t="shared" si="111"/>
        <v/>
      </c>
      <c r="AO49" s="77" t="str">
        <f t="shared" si="111"/>
        <v/>
      </c>
      <c r="AP49" s="73"/>
      <c r="AQ49" s="76" t="s">
        <v>424</v>
      </c>
      <c r="AR49" s="76" t="s">
        <v>464</v>
      </c>
      <c r="AS49" s="76" t="s">
        <v>336</v>
      </c>
      <c r="AT49" s="76" t="s">
        <v>337</v>
      </c>
      <c r="AU49" s="76" t="s">
        <v>338</v>
      </c>
      <c r="AV49" s="76" t="s">
        <v>339</v>
      </c>
      <c r="AW49" s="76" t="s">
        <v>340</v>
      </c>
      <c r="AX49" s="76" t="s">
        <v>341</v>
      </c>
      <c r="AY49" s="76" t="s">
        <v>342</v>
      </c>
      <c r="AZ49" s="76" t="s">
        <v>557</v>
      </c>
      <c r="BA49" s="76" t="s">
        <v>598</v>
      </c>
      <c r="BB49" s="76" t="s">
        <v>642</v>
      </c>
      <c r="BC49" s="76" t="s">
        <v>698</v>
      </c>
    </row>
    <row r="50" spans="1:55" ht="13" x14ac:dyDescent="0.3">
      <c r="A50" s="105" t="str">
        <f>CountryCode &amp; ".FC.F_L_T.S13.MNAC." &amp; RefVintage</f>
        <v>HU.FC.F_L_T.S13.MNAC.W.2020</v>
      </c>
      <c r="B50" s="87" t="s">
        <v>296</v>
      </c>
      <c r="C50" s="88" t="s">
        <v>303</v>
      </c>
      <c r="D50" s="40">
        <f t="shared" ref="D50:L50" si="112">IF(AND(D51="0",D52="0",D53="0",D54="0"),"0",IF(AND(D51="M",D52="M",D53="M",D54="M"),"M",IF(AND(D51="L",D52="L",D53="L",D54="L"),"L",IF(AND(ISTEXT(D51),ISTEXT(D52),ISTEXT(D53),ISTEXT(D54)),"L",SUM(D51:D54)))))</f>
        <v>0</v>
      </c>
      <c r="E50" s="40">
        <f t="shared" si="112"/>
        <v>0</v>
      </c>
      <c r="F50" s="40">
        <f t="shared" si="112"/>
        <v>0</v>
      </c>
      <c r="G50" s="40">
        <f t="shared" si="112"/>
        <v>0</v>
      </c>
      <c r="H50" s="40">
        <f t="shared" si="112"/>
        <v>0</v>
      </c>
      <c r="I50" s="40">
        <f t="shared" si="112"/>
        <v>0</v>
      </c>
      <c r="J50" s="40">
        <f t="shared" si="112"/>
        <v>0</v>
      </c>
      <c r="K50" s="40">
        <f t="shared" si="112"/>
        <v>0</v>
      </c>
      <c r="L50" s="43">
        <f t="shared" si="112"/>
        <v>0</v>
      </c>
      <c r="M50" s="43">
        <f t="shared" ref="M50:N50" si="113">IF(AND(M51="0",M52="0",M53="0",M54="0"),"0",IF(AND(M51="M",M52="M",M53="M",M54="M"),"M",IF(AND(M51="L",M52="L",M53="L",M54="L"),"L",IF(AND(ISTEXT(M51),ISTEXT(M52),ISTEXT(M53),ISTEXT(M54)),"L",SUM(M51:M54)))))</f>
        <v>0</v>
      </c>
      <c r="N50" s="43">
        <f t="shared" si="113"/>
        <v>0</v>
      </c>
      <c r="O50" s="43">
        <f t="shared" ref="O50:P50" si="114">IF(AND(O51="0",O52="0",O53="0",O54="0"),"0",IF(AND(O51="M",O52="M",O53="M",O54="M"),"M",IF(AND(O51="L",O52="L",O53="L",O54="L"),"L",IF(AND(ISTEXT(O51),ISTEXT(O52),ISTEXT(O53),ISTEXT(O54)),"L",SUM(O51:O54)))))</f>
        <v>0</v>
      </c>
      <c r="P50" s="43">
        <f t="shared" si="114"/>
        <v>0</v>
      </c>
      <c r="Q50" s="69"/>
      <c r="AC50" s="77" t="str">
        <f t="shared" si="103"/>
        <v/>
      </c>
      <c r="AD50" s="77" t="str">
        <f t="shared" si="104"/>
        <v/>
      </c>
      <c r="AE50" s="77" t="str">
        <f t="shared" si="105"/>
        <v/>
      </c>
      <c r="AF50" s="77" t="str">
        <f t="shared" si="106"/>
        <v/>
      </c>
      <c r="AG50" s="77" t="str">
        <f t="shared" si="107"/>
        <v/>
      </c>
      <c r="AH50" s="77" t="str">
        <f t="shared" si="108"/>
        <v/>
      </c>
      <c r="AI50" s="77" t="str">
        <f t="shared" si="109"/>
        <v/>
      </c>
      <c r="AJ50" s="77" t="str">
        <f t="shared" si="110"/>
        <v/>
      </c>
      <c r="AK50" s="77" t="str">
        <f t="shared" si="100"/>
        <v/>
      </c>
      <c r="AL50" s="77" t="str">
        <f t="shared" si="101"/>
        <v/>
      </c>
      <c r="AM50" s="77" t="str">
        <f t="shared" si="102"/>
        <v/>
      </c>
      <c r="AN50" s="77" t="str">
        <f t="shared" si="111"/>
        <v/>
      </c>
      <c r="AO50" s="77" t="str">
        <f t="shared" si="111"/>
        <v/>
      </c>
      <c r="AP50" s="73"/>
      <c r="AQ50" s="76" t="s">
        <v>425</v>
      </c>
      <c r="AR50" s="76" t="s">
        <v>465</v>
      </c>
      <c r="AS50" s="76" t="s">
        <v>343</v>
      </c>
      <c r="AT50" s="76" t="s">
        <v>344</v>
      </c>
      <c r="AU50" s="76" t="s">
        <v>345</v>
      </c>
      <c r="AV50" s="76" t="s">
        <v>346</v>
      </c>
      <c r="AW50" s="76" t="s">
        <v>347</v>
      </c>
      <c r="AX50" s="76" t="s">
        <v>348</v>
      </c>
      <c r="AY50" s="76" t="s">
        <v>349</v>
      </c>
      <c r="AZ50" s="76" t="s">
        <v>558</v>
      </c>
      <c r="BA50" s="76" t="s">
        <v>599</v>
      </c>
      <c r="BB50" s="76" t="s">
        <v>643</v>
      </c>
      <c r="BC50" s="76" t="s">
        <v>699</v>
      </c>
    </row>
    <row r="51" spans="1:55" ht="13" x14ac:dyDescent="0.3">
      <c r="A51" s="105" t="str">
        <f>CountryCode &amp; ".FC.F_IL_T.S13.MNAC." &amp; RefVintage</f>
        <v>HU.FC.F_IL_T.S13.MNAC.W.2020</v>
      </c>
      <c r="B51" s="91" t="s">
        <v>297</v>
      </c>
      <c r="C51" s="82" t="s">
        <v>306</v>
      </c>
      <c r="D51" s="35">
        <v>0</v>
      </c>
      <c r="E51" s="35">
        <v>0</v>
      </c>
      <c r="F51" s="35">
        <v>0</v>
      </c>
      <c r="G51" s="35">
        <v>0</v>
      </c>
      <c r="H51" s="35">
        <v>0</v>
      </c>
      <c r="I51" s="35">
        <v>0</v>
      </c>
      <c r="J51" s="35">
        <v>0</v>
      </c>
      <c r="K51" s="35">
        <v>0</v>
      </c>
      <c r="L51" s="35">
        <v>0</v>
      </c>
      <c r="M51" s="35">
        <v>0</v>
      </c>
      <c r="N51" s="35">
        <v>0</v>
      </c>
      <c r="O51" s="35">
        <v>0</v>
      </c>
      <c r="P51" s="35">
        <v>0</v>
      </c>
      <c r="Q51" s="69"/>
      <c r="AC51" s="77" t="str">
        <f t="shared" si="103"/>
        <v/>
      </c>
      <c r="AD51" s="77" t="str">
        <f t="shared" si="104"/>
        <v/>
      </c>
      <c r="AE51" s="77" t="str">
        <f t="shared" si="105"/>
        <v/>
      </c>
      <c r="AF51" s="77" t="str">
        <f t="shared" si="106"/>
        <v/>
      </c>
      <c r="AG51" s="77" t="str">
        <f t="shared" si="107"/>
        <v/>
      </c>
      <c r="AH51" s="77" t="str">
        <f t="shared" si="108"/>
        <v/>
      </c>
      <c r="AI51" s="77" t="str">
        <f t="shared" si="109"/>
        <v/>
      </c>
      <c r="AJ51" s="77" t="str">
        <f t="shared" si="110"/>
        <v/>
      </c>
      <c r="AK51" s="77" t="str">
        <f t="shared" si="100"/>
        <v/>
      </c>
      <c r="AL51" s="77" t="str">
        <f t="shared" si="101"/>
        <v/>
      </c>
      <c r="AM51" s="77" t="str">
        <f t="shared" si="102"/>
        <v/>
      </c>
      <c r="AN51" s="77" t="str">
        <f t="shared" si="111"/>
        <v/>
      </c>
      <c r="AO51" s="77" t="str">
        <f t="shared" si="111"/>
        <v/>
      </c>
      <c r="AP51" s="73"/>
      <c r="AQ51" s="76" t="s">
        <v>426</v>
      </c>
      <c r="AR51" s="76" t="s">
        <v>466</v>
      </c>
      <c r="AS51" s="76" t="s">
        <v>350</v>
      </c>
      <c r="AT51" s="76" t="s">
        <v>351</v>
      </c>
      <c r="AU51" s="76" t="s">
        <v>352</v>
      </c>
      <c r="AV51" s="76" t="s">
        <v>353</v>
      </c>
      <c r="AW51" s="76" t="s">
        <v>354</v>
      </c>
      <c r="AX51" s="76" t="s">
        <v>355</v>
      </c>
      <c r="AY51" s="76" t="s">
        <v>356</v>
      </c>
      <c r="AZ51" s="76" t="s">
        <v>559</v>
      </c>
      <c r="BA51" s="76" t="s">
        <v>600</v>
      </c>
      <c r="BB51" s="76" t="s">
        <v>644</v>
      </c>
      <c r="BC51" s="76" t="s">
        <v>700</v>
      </c>
    </row>
    <row r="52" spans="1:55" ht="13" x14ac:dyDescent="0.3">
      <c r="A52" s="105" t="str">
        <f>CountryCode &amp; ".FC.F4_L_T.S13.MNAC." &amp; RefVintage</f>
        <v>HU.FC.F4_L_T.S13.MNAC.W.2020</v>
      </c>
      <c r="B52" s="25" t="s">
        <v>298</v>
      </c>
      <c r="C52" s="60" t="s">
        <v>7</v>
      </c>
      <c r="D52" s="35">
        <v>0</v>
      </c>
      <c r="E52" s="35">
        <v>0</v>
      </c>
      <c r="F52" s="35">
        <v>0</v>
      </c>
      <c r="G52" s="35">
        <v>0</v>
      </c>
      <c r="H52" s="35">
        <v>0</v>
      </c>
      <c r="I52" s="35">
        <v>0</v>
      </c>
      <c r="J52" s="35">
        <v>0</v>
      </c>
      <c r="K52" s="35">
        <v>0</v>
      </c>
      <c r="L52" s="35">
        <v>0</v>
      </c>
      <c r="M52" s="35">
        <v>0</v>
      </c>
      <c r="N52" s="35">
        <v>0</v>
      </c>
      <c r="O52" s="35">
        <v>0</v>
      </c>
      <c r="P52" s="35">
        <v>0</v>
      </c>
      <c r="Q52" s="69"/>
      <c r="AC52" s="77" t="str">
        <f t="shared" si="103"/>
        <v/>
      </c>
      <c r="AD52" s="77" t="str">
        <f t="shared" si="104"/>
        <v/>
      </c>
      <c r="AE52" s="77" t="str">
        <f t="shared" si="105"/>
        <v/>
      </c>
      <c r="AF52" s="77" t="str">
        <f t="shared" si="106"/>
        <v/>
      </c>
      <c r="AG52" s="77" t="str">
        <f t="shared" si="107"/>
        <v/>
      </c>
      <c r="AH52" s="77" t="str">
        <f t="shared" si="108"/>
        <v/>
      </c>
      <c r="AI52" s="77" t="str">
        <f t="shared" si="109"/>
        <v/>
      </c>
      <c r="AJ52" s="77" t="str">
        <f t="shared" si="110"/>
        <v/>
      </c>
      <c r="AK52" s="77" t="str">
        <f t="shared" si="100"/>
        <v/>
      </c>
      <c r="AL52" s="77" t="str">
        <f t="shared" si="101"/>
        <v/>
      </c>
      <c r="AM52" s="77" t="str">
        <f t="shared" si="102"/>
        <v/>
      </c>
      <c r="AN52" s="77" t="str">
        <f t="shared" si="111"/>
        <v/>
      </c>
      <c r="AO52" s="77" t="str">
        <f t="shared" si="111"/>
        <v/>
      </c>
      <c r="AP52" s="73"/>
      <c r="AQ52" s="76" t="s">
        <v>427</v>
      </c>
      <c r="AR52" s="76" t="s">
        <v>467</v>
      </c>
      <c r="AS52" s="76" t="s">
        <v>357</v>
      </c>
      <c r="AT52" s="76" t="s">
        <v>358</v>
      </c>
      <c r="AU52" s="76" t="s">
        <v>359</v>
      </c>
      <c r="AV52" s="76" t="s">
        <v>360</v>
      </c>
      <c r="AW52" s="76" t="s">
        <v>361</v>
      </c>
      <c r="AX52" s="76" t="s">
        <v>362</v>
      </c>
      <c r="AY52" s="76" t="s">
        <v>363</v>
      </c>
      <c r="AZ52" s="76" t="s">
        <v>560</v>
      </c>
      <c r="BA52" s="76" t="s">
        <v>601</v>
      </c>
      <c r="BB52" s="76" t="s">
        <v>645</v>
      </c>
      <c r="BC52" s="76" t="s">
        <v>701</v>
      </c>
    </row>
    <row r="53" spans="1:55" ht="13" x14ac:dyDescent="0.3">
      <c r="A53" s="105" t="str">
        <f>CountryCode &amp; ".FC.F3_L_T.S13.MNAC." &amp; RefVintage</f>
        <v>HU.FC.F3_L_T.S13.MNAC.W.2020</v>
      </c>
      <c r="B53" s="20" t="s">
        <v>17</v>
      </c>
      <c r="C53" s="80" t="s">
        <v>31</v>
      </c>
      <c r="D53" s="35">
        <v>0</v>
      </c>
      <c r="E53" s="35">
        <v>0</v>
      </c>
      <c r="F53" s="35">
        <v>0</v>
      </c>
      <c r="G53" s="35">
        <v>0</v>
      </c>
      <c r="H53" s="35">
        <v>0</v>
      </c>
      <c r="I53" s="35">
        <v>0</v>
      </c>
      <c r="J53" s="35">
        <v>0</v>
      </c>
      <c r="K53" s="35">
        <v>0</v>
      </c>
      <c r="L53" s="35">
        <v>0</v>
      </c>
      <c r="M53" s="35">
        <v>0</v>
      </c>
      <c r="N53" s="35">
        <v>0</v>
      </c>
      <c r="O53" s="35">
        <v>0</v>
      </c>
      <c r="P53" s="35">
        <v>0</v>
      </c>
      <c r="Q53" s="69"/>
      <c r="AC53" s="77" t="str">
        <f t="shared" si="103"/>
        <v/>
      </c>
      <c r="AD53" s="77" t="str">
        <f t="shared" si="104"/>
        <v/>
      </c>
      <c r="AE53" s="77" t="str">
        <f t="shared" si="105"/>
        <v/>
      </c>
      <c r="AF53" s="77" t="str">
        <f t="shared" si="106"/>
        <v/>
      </c>
      <c r="AG53" s="77" t="str">
        <f t="shared" si="107"/>
        <v/>
      </c>
      <c r="AH53" s="77" t="str">
        <f t="shared" si="108"/>
        <v/>
      </c>
      <c r="AI53" s="77" t="str">
        <f t="shared" si="109"/>
        <v/>
      </c>
      <c r="AJ53" s="77" t="str">
        <f t="shared" si="110"/>
        <v/>
      </c>
      <c r="AK53" s="77" t="str">
        <f t="shared" si="100"/>
        <v/>
      </c>
      <c r="AL53" s="77" t="str">
        <f t="shared" si="101"/>
        <v/>
      </c>
      <c r="AM53" s="77" t="str">
        <f t="shared" si="102"/>
        <v/>
      </c>
      <c r="AN53" s="77" t="str">
        <f t="shared" si="111"/>
        <v/>
      </c>
      <c r="AO53" s="77" t="str">
        <f t="shared" si="111"/>
        <v/>
      </c>
      <c r="AP53" s="73"/>
      <c r="AQ53" s="76" t="s">
        <v>428</v>
      </c>
      <c r="AR53" s="76" t="s">
        <v>468</v>
      </c>
      <c r="AS53" s="76" t="s">
        <v>364</v>
      </c>
      <c r="AT53" s="76" t="s">
        <v>365</v>
      </c>
      <c r="AU53" s="76" t="s">
        <v>366</v>
      </c>
      <c r="AV53" s="76" t="s">
        <v>367</v>
      </c>
      <c r="AW53" s="76" t="s">
        <v>368</v>
      </c>
      <c r="AX53" s="76" t="s">
        <v>369</v>
      </c>
      <c r="AY53" s="76" t="s">
        <v>370</v>
      </c>
      <c r="AZ53" s="76" t="s">
        <v>561</v>
      </c>
      <c r="BA53" s="76" t="s">
        <v>602</v>
      </c>
      <c r="BB53" s="76" t="s">
        <v>646</v>
      </c>
      <c r="BC53" s="76" t="s">
        <v>702</v>
      </c>
    </row>
    <row r="54" spans="1:55" ht="13" x14ac:dyDescent="0.3">
      <c r="A54" s="105" t="str">
        <f>CountryCode &amp; ".FC.FO_L_T.S13.MNAC." &amp; RefVintage</f>
        <v>HU.FC.FO_L_T.S13.MNAC.W.2020</v>
      </c>
      <c r="B54" s="26" t="s">
        <v>18</v>
      </c>
      <c r="C54" s="83" t="s">
        <v>299</v>
      </c>
      <c r="D54" s="35">
        <v>0</v>
      </c>
      <c r="E54" s="35">
        <v>0</v>
      </c>
      <c r="F54" s="35">
        <v>0</v>
      </c>
      <c r="G54" s="35">
        <v>0</v>
      </c>
      <c r="H54" s="35">
        <v>0</v>
      </c>
      <c r="I54" s="35">
        <v>0</v>
      </c>
      <c r="J54" s="35">
        <v>0</v>
      </c>
      <c r="K54" s="35">
        <v>0</v>
      </c>
      <c r="L54" s="35">
        <v>0</v>
      </c>
      <c r="M54" s="35">
        <v>0</v>
      </c>
      <c r="N54" s="35">
        <v>0</v>
      </c>
      <c r="O54" s="35">
        <v>0</v>
      </c>
      <c r="P54" s="35">
        <v>0</v>
      </c>
      <c r="Q54" s="69"/>
      <c r="AC54" s="77" t="str">
        <f t="shared" si="103"/>
        <v/>
      </c>
      <c r="AD54" s="77" t="str">
        <f t="shared" si="104"/>
        <v/>
      </c>
      <c r="AE54" s="77" t="str">
        <f t="shared" si="105"/>
        <v/>
      </c>
      <c r="AF54" s="77" t="str">
        <f t="shared" si="106"/>
        <v/>
      </c>
      <c r="AG54" s="77" t="str">
        <f t="shared" si="107"/>
        <v/>
      </c>
      <c r="AH54" s="77" t="str">
        <f t="shared" si="108"/>
        <v/>
      </c>
      <c r="AI54" s="77" t="str">
        <f t="shared" si="109"/>
        <v/>
      </c>
      <c r="AJ54" s="77" t="str">
        <f t="shared" si="110"/>
        <v/>
      </c>
      <c r="AK54" s="77" t="str">
        <f t="shared" si="100"/>
        <v/>
      </c>
      <c r="AL54" s="77" t="str">
        <f t="shared" si="101"/>
        <v/>
      </c>
      <c r="AM54" s="77" t="str">
        <f t="shared" si="102"/>
        <v/>
      </c>
      <c r="AN54" s="77" t="str">
        <f t="shared" si="111"/>
        <v/>
      </c>
      <c r="AO54" s="77" t="str">
        <f t="shared" si="111"/>
        <v/>
      </c>
      <c r="AP54" s="73"/>
      <c r="AQ54" s="76" t="s">
        <v>429</v>
      </c>
      <c r="AR54" s="76" t="s">
        <v>469</v>
      </c>
      <c r="AS54" s="76" t="s">
        <v>371</v>
      </c>
      <c r="AT54" s="76" t="s">
        <v>372</v>
      </c>
      <c r="AU54" s="76" t="s">
        <v>373</v>
      </c>
      <c r="AV54" s="76" t="s">
        <v>374</v>
      </c>
      <c r="AW54" s="76" t="s">
        <v>375</v>
      </c>
      <c r="AX54" s="76" t="s">
        <v>376</v>
      </c>
      <c r="AY54" s="76" t="s">
        <v>377</v>
      </c>
      <c r="AZ54" s="76" t="s">
        <v>562</v>
      </c>
      <c r="BA54" s="76" t="s">
        <v>603</v>
      </c>
      <c r="BB54" s="76" t="s">
        <v>647</v>
      </c>
      <c r="BC54" s="76" t="s">
        <v>703</v>
      </c>
    </row>
    <row r="55" spans="1:55" ht="13" x14ac:dyDescent="0.3">
      <c r="A55" s="105" t="str">
        <f>CountryCode &amp; ".FC.B9.S13.MNAC." &amp; RefVintage</f>
        <v>HU.FC.B9.S13.MNAC.W.2020</v>
      </c>
      <c r="B55" s="89" t="s">
        <v>300</v>
      </c>
      <c r="C55" s="79" t="s">
        <v>301</v>
      </c>
      <c r="D55" s="44">
        <f t="shared" ref="D55:L55" si="115">IF(AND(D45="0",D50="0"),"0",IF(AND(D45="M",D50="M"),"M",IF(AND(D45="L",D50="L"),"L",IF(AND(ISTEXT(D45),ISTEXT(D50)),"L",SUM(D45,-D50)))))</f>
        <v>0</v>
      </c>
      <c r="E55" s="44">
        <f t="shared" si="115"/>
        <v>0</v>
      </c>
      <c r="F55" s="44">
        <f t="shared" si="115"/>
        <v>0</v>
      </c>
      <c r="G55" s="44">
        <f t="shared" si="115"/>
        <v>0</v>
      </c>
      <c r="H55" s="44">
        <f t="shared" si="115"/>
        <v>0</v>
      </c>
      <c r="I55" s="44">
        <f t="shared" si="115"/>
        <v>0</v>
      </c>
      <c r="J55" s="44">
        <f t="shared" si="115"/>
        <v>0</v>
      </c>
      <c r="K55" s="44">
        <f t="shared" si="115"/>
        <v>0</v>
      </c>
      <c r="L55" s="45">
        <f t="shared" si="115"/>
        <v>0</v>
      </c>
      <c r="M55" s="45">
        <f t="shared" ref="M55:N55" si="116">IF(AND(M45="0",M50="0"),"0",IF(AND(M45="M",M50="M"),"M",IF(AND(M45="L",M50="L"),"L",IF(AND(ISTEXT(M45),ISTEXT(M50)),"L",SUM(M45,-M50)))))</f>
        <v>0</v>
      </c>
      <c r="N55" s="45">
        <f t="shared" si="116"/>
        <v>0</v>
      </c>
      <c r="O55" s="45">
        <f t="shared" ref="O55:P55" si="117">IF(AND(O45="0",O50="0"),"0",IF(AND(O45="M",O50="M"),"M",IF(AND(O45="L",O50="L"),"L",IF(AND(ISTEXT(O45),ISTEXT(O50)),"L",SUM(O45,-O50)))))</f>
        <v>0</v>
      </c>
      <c r="P55" s="45">
        <f t="shared" si="117"/>
        <v>0</v>
      </c>
      <c r="Q55" s="69"/>
      <c r="AC55" s="77" t="str">
        <f t="shared" si="103"/>
        <v/>
      </c>
      <c r="AD55" s="77" t="str">
        <f t="shared" si="104"/>
        <v/>
      </c>
      <c r="AE55" s="77" t="str">
        <f t="shared" si="105"/>
        <v/>
      </c>
      <c r="AF55" s="77" t="str">
        <f t="shared" si="106"/>
        <v/>
      </c>
      <c r="AG55" s="77" t="str">
        <f t="shared" si="107"/>
        <v/>
      </c>
      <c r="AH55" s="77" t="str">
        <f t="shared" si="108"/>
        <v/>
      </c>
      <c r="AI55" s="77" t="str">
        <f t="shared" si="109"/>
        <v/>
      </c>
      <c r="AJ55" s="77" t="str">
        <f t="shared" si="110"/>
        <v/>
      </c>
      <c r="AK55" s="77" t="str">
        <f t="shared" si="100"/>
        <v/>
      </c>
      <c r="AL55" s="77" t="str">
        <f t="shared" si="101"/>
        <v/>
      </c>
      <c r="AM55" s="77" t="str">
        <f t="shared" si="102"/>
        <v/>
      </c>
      <c r="AN55" s="77" t="str">
        <f t="shared" si="111"/>
        <v/>
      </c>
      <c r="AO55" s="77" t="str">
        <f t="shared" si="111"/>
        <v/>
      </c>
      <c r="AP55" s="73"/>
      <c r="AQ55" s="76" t="s">
        <v>430</v>
      </c>
      <c r="AR55" s="76" t="s">
        <v>470</v>
      </c>
      <c r="AS55" s="76" t="s">
        <v>378</v>
      </c>
      <c r="AT55" s="76" t="s">
        <v>379</v>
      </c>
      <c r="AU55" s="76" t="s">
        <v>380</v>
      </c>
      <c r="AV55" s="76" t="s">
        <v>381</v>
      </c>
      <c r="AW55" s="76" t="s">
        <v>382</v>
      </c>
      <c r="AX55" s="76" t="s">
        <v>383</v>
      </c>
      <c r="AY55" s="76" t="s">
        <v>384</v>
      </c>
      <c r="AZ55" s="76" t="s">
        <v>563</v>
      </c>
      <c r="BA55" s="76" t="s">
        <v>604</v>
      </c>
      <c r="BB55" s="76" t="s">
        <v>648</v>
      </c>
      <c r="BC55" s="76" t="s">
        <v>704</v>
      </c>
    </row>
    <row r="56" spans="1:55" x14ac:dyDescent="0.25">
      <c r="A56" s="95"/>
      <c r="B56" s="48"/>
      <c r="C56" s="49"/>
      <c r="D56" s="7"/>
      <c r="E56" s="7"/>
      <c r="F56" s="7"/>
      <c r="G56" s="7"/>
      <c r="H56" s="7"/>
      <c r="I56" s="7"/>
      <c r="J56" s="7"/>
      <c r="Q56" s="90"/>
      <c r="AC56" s="77" t="str">
        <f t="shared" si="103"/>
        <v/>
      </c>
      <c r="AD56" s="77" t="str">
        <f t="shared" si="104"/>
        <v/>
      </c>
      <c r="AE56" s="77" t="str">
        <f t="shared" si="105"/>
        <v/>
      </c>
      <c r="AF56" s="77" t="str">
        <f t="shared" si="106"/>
        <v/>
      </c>
      <c r="AG56" s="77" t="str">
        <f t="shared" si="107"/>
        <v/>
      </c>
      <c r="AH56" s="77" t="str">
        <f t="shared" si="108"/>
        <v/>
      </c>
      <c r="AI56" s="77" t="str">
        <f t="shared" si="109"/>
        <v/>
      </c>
      <c r="AJ56" s="77" t="str">
        <f t="shared" si="110"/>
        <v/>
      </c>
      <c r="AK56" s="77" t="str">
        <f t="shared" si="100"/>
        <v/>
      </c>
      <c r="AL56" s="77" t="str">
        <f t="shared" si="101"/>
        <v/>
      </c>
      <c r="AM56" s="77" t="str">
        <f t="shared" si="102"/>
        <v/>
      </c>
      <c r="AN56" s="77" t="str">
        <f t="shared" si="111"/>
        <v/>
      </c>
      <c r="AO56" s="77" t="str">
        <f t="shared" si="111"/>
        <v/>
      </c>
      <c r="AP56" s="73"/>
      <c r="AQ56" s="76" t="s">
        <v>431</v>
      </c>
      <c r="AR56" s="76" t="s">
        <v>471</v>
      </c>
      <c r="AS56" s="76" t="s">
        <v>385</v>
      </c>
      <c r="AT56" s="76" t="s">
        <v>386</v>
      </c>
      <c r="AU56" s="76" t="s">
        <v>387</v>
      </c>
      <c r="AV56" s="76" t="s">
        <v>388</v>
      </c>
      <c r="AW56" s="76" t="s">
        <v>389</v>
      </c>
      <c r="AX56" s="76" t="s">
        <v>390</v>
      </c>
      <c r="AY56" s="76" t="s">
        <v>391</v>
      </c>
      <c r="AZ56" s="76" t="s">
        <v>564</v>
      </c>
      <c r="BA56" s="76" t="s">
        <v>605</v>
      </c>
      <c r="BB56" s="76" t="s">
        <v>649</v>
      </c>
      <c r="BC56" s="76" t="s">
        <v>705</v>
      </c>
    </row>
    <row r="57" spans="1:55" ht="27" customHeight="1" x14ac:dyDescent="0.25">
      <c r="A57" s="95"/>
      <c r="B57" s="48"/>
      <c r="C57" s="49"/>
      <c r="D57" s="7"/>
      <c r="E57" s="7"/>
      <c r="F57" s="7"/>
      <c r="G57" s="7"/>
      <c r="H57" s="7"/>
      <c r="I57" s="7"/>
      <c r="J57" s="7"/>
      <c r="Q57" s="90"/>
    </row>
    <row r="58" spans="1:55" ht="25.5" customHeight="1" x14ac:dyDescent="0.3">
      <c r="A58" s="95"/>
      <c r="B58" s="21" t="s">
        <v>304</v>
      </c>
      <c r="C58" s="12"/>
      <c r="D58" s="12"/>
      <c r="E58" s="12"/>
      <c r="F58" s="12"/>
      <c r="G58" s="12"/>
      <c r="H58" s="14"/>
      <c r="I58" s="50" t="s">
        <v>42</v>
      </c>
      <c r="J58" s="51" t="s">
        <v>41</v>
      </c>
      <c r="K58" s="52" t="s">
        <v>43</v>
      </c>
      <c r="L58" s="14"/>
      <c r="M58" s="14"/>
      <c r="N58" s="14"/>
      <c r="O58" s="14"/>
      <c r="P58" s="14"/>
      <c r="Q58" s="5"/>
    </row>
    <row r="59" spans="1:55" ht="33" customHeight="1" x14ac:dyDescent="0.25">
      <c r="A59" s="94"/>
      <c r="B59" s="123" t="s">
        <v>608</v>
      </c>
      <c r="C59" s="123"/>
      <c r="D59" s="123"/>
      <c r="E59" s="123"/>
      <c r="F59" s="123"/>
      <c r="G59" s="123"/>
      <c r="H59" s="123"/>
      <c r="I59" s="123"/>
      <c r="J59" s="123"/>
      <c r="K59" s="123"/>
      <c r="L59" s="123"/>
      <c r="M59" s="109"/>
      <c r="N59" s="110"/>
      <c r="O59" s="112"/>
      <c r="P59" s="114"/>
      <c r="Q59" s="5"/>
    </row>
    <row r="60" spans="1:55" ht="15" customHeight="1" x14ac:dyDescent="0.25">
      <c r="A60" s="94"/>
      <c r="B60" s="123"/>
      <c r="C60" s="123"/>
      <c r="D60" s="123"/>
      <c r="E60" s="123"/>
      <c r="F60" s="123"/>
      <c r="G60" s="123"/>
      <c r="H60" s="123"/>
      <c r="I60" s="123"/>
      <c r="J60" s="123"/>
      <c r="K60" s="123"/>
      <c r="L60" s="123"/>
      <c r="M60" s="109"/>
      <c r="N60" s="110"/>
      <c r="O60" s="112"/>
      <c r="P60" s="114"/>
      <c r="Q60" s="5"/>
    </row>
    <row r="61" spans="1:55" ht="15" customHeight="1" x14ac:dyDescent="0.25">
      <c r="B61" s="9"/>
      <c r="H61" s="5"/>
      <c r="I61" s="5"/>
      <c r="J61" s="5"/>
      <c r="K61" s="5"/>
      <c r="L61" s="5"/>
      <c r="M61" s="5"/>
      <c r="N61" s="5"/>
      <c r="O61" s="5"/>
      <c r="P61" s="5"/>
      <c r="Q61" s="5"/>
    </row>
    <row r="62" spans="1:55" ht="15" customHeight="1" x14ac:dyDescent="0.25">
      <c r="B62" s="10"/>
      <c r="H62" s="5"/>
      <c r="I62" s="5"/>
      <c r="J62" s="5"/>
      <c r="K62" s="5"/>
      <c r="L62" s="5"/>
      <c r="M62" s="5"/>
      <c r="N62" s="5"/>
      <c r="O62" s="5"/>
      <c r="P62" s="5"/>
      <c r="Q62" s="5"/>
    </row>
    <row r="63" spans="1:55" ht="15" customHeight="1" x14ac:dyDescent="0.25">
      <c r="H63" s="5"/>
      <c r="I63" s="5"/>
      <c r="J63" s="5"/>
      <c r="K63" s="5"/>
      <c r="L63" s="5"/>
      <c r="M63" s="5"/>
      <c r="N63" s="5"/>
      <c r="O63" s="5"/>
      <c r="P63" s="5"/>
      <c r="Q63" s="5"/>
    </row>
    <row r="64" spans="1:55" ht="38.25" customHeight="1" x14ac:dyDescent="0.25">
      <c r="H64" s="8"/>
      <c r="I64" s="8"/>
      <c r="J64" s="8"/>
      <c r="K64" s="8"/>
      <c r="L64" s="5"/>
      <c r="M64" s="5"/>
      <c r="N64" s="5"/>
      <c r="O64" s="5"/>
      <c r="P64" s="5"/>
      <c r="Q64" s="5"/>
    </row>
    <row r="65" spans="8:17" x14ac:dyDescent="0.25">
      <c r="H65" s="8"/>
      <c r="I65" s="8"/>
      <c r="J65" s="8"/>
      <c r="K65" s="8"/>
      <c r="L65" s="5"/>
      <c r="M65" s="5"/>
      <c r="N65" s="5"/>
      <c r="O65" s="5"/>
      <c r="P65" s="5"/>
      <c r="Q65" s="5"/>
    </row>
  </sheetData>
  <sheetProtection formatColumns="0" formatRows="0" insertHyperlinks="0" sort="0" autoFilter="0" pivotTables="0"/>
  <mergeCells count="10">
    <mergeCell ref="B59:L60"/>
    <mergeCell ref="B23:C23"/>
    <mergeCell ref="F1:G1"/>
    <mergeCell ref="F2:G2"/>
    <mergeCell ref="B1:C1"/>
    <mergeCell ref="H1:J1"/>
    <mergeCell ref="B43:C43"/>
    <mergeCell ref="D21:P21"/>
    <mergeCell ref="D41:P41"/>
    <mergeCell ref="D4:P4"/>
  </mergeCells>
  <conditionalFormatting sqref="H3">
    <cfRule type="cellIs" dxfId="15" priority="25" operator="notEqual">
      <formula>""</formula>
    </cfRule>
  </conditionalFormatting>
  <conditionalFormatting sqref="H1">
    <cfRule type="cellIs" dxfId="14" priority="24" operator="equal">
      <formula>""</formula>
    </cfRule>
  </conditionalFormatting>
  <conditionalFormatting sqref="D4">
    <cfRule type="cellIs" dxfId="13" priority="22" operator="equal">
      <formula>"Change your TEXT input in the cells  into a NUMBER!"</formula>
    </cfRule>
    <cfRule type="cellIs" dxfId="12" priority="23" operator="notEqual">
      <formula>"Change your TEXT input in the cells  into a NUMBER!"</formula>
    </cfRule>
  </conditionalFormatting>
  <conditionalFormatting sqref="D21">
    <cfRule type="cellIs" dxfId="11" priority="18" operator="equal">
      <formula>"Change your TEXT input in the cells  into a NUMBER!"</formula>
    </cfRule>
    <cfRule type="cellIs" dxfId="10" priority="19" operator="notEqual">
      <formula>"Change your TEXT input in the cells  into a NUMBER!"</formula>
    </cfRule>
  </conditionalFormatting>
  <conditionalFormatting sqref="D41">
    <cfRule type="cellIs" dxfId="9" priority="16" operator="equal">
      <formula>"Change your TEXT input in the cells  into a NUMBER!"</formula>
    </cfRule>
    <cfRule type="cellIs" dxfId="8" priority="17" operator="notEqual">
      <formula>"Change your TEXT input in the cells  into a NUMBER!"</formula>
    </cfRule>
  </conditionalFormatting>
  <conditionalFormatting sqref="O1:P1">
    <cfRule type="cellIs" dxfId="7" priority="8" operator="equal">
      <formula>"Put a value into the empty cell!"</formula>
    </cfRule>
  </conditionalFormatting>
  <conditionalFormatting sqref="D8:P11">
    <cfRule type="containsBlanks" dxfId="6" priority="7">
      <formula>LEN(TRIM(D8))=0</formula>
    </cfRule>
  </conditionalFormatting>
  <conditionalFormatting sqref="D13:P18">
    <cfRule type="containsBlanks" dxfId="5" priority="6">
      <formula>LEN(TRIM(D13))=0</formula>
    </cfRule>
  </conditionalFormatting>
  <conditionalFormatting sqref="D26:P29">
    <cfRule type="containsBlanks" dxfId="4" priority="5">
      <formula>LEN(TRIM(D26))=0</formula>
    </cfRule>
  </conditionalFormatting>
  <conditionalFormatting sqref="D31:P34">
    <cfRule type="containsBlanks" dxfId="3" priority="4">
      <formula>LEN(TRIM(D31))=0</formula>
    </cfRule>
  </conditionalFormatting>
  <conditionalFormatting sqref="D36:P39">
    <cfRule type="containsBlanks" dxfId="2" priority="3">
      <formula>LEN(TRIM(D36))=0</formula>
    </cfRule>
  </conditionalFormatting>
  <conditionalFormatting sqref="D46:P49">
    <cfRule type="containsBlanks" dxfId="1" priority="2">
      <formula>LEN(TRIM(D46))=0</formula>
    </cfRule>
  </conditionalFormatting>
  <conditionalFormatting sqref="D51:P54">
    <cfRule type="containsBlanks" dxfId="0" priority="1">
      <formula>LEN(TRIM(D51))=0</formula>
    </cfRule>
  </conditionalFormatting>
  <dataValidations count="1">
    <dataValidation type="list" allowBlank="1" showInputMessage="1" showErrorMessage="1" errorTitle="Wrong input!" error="Please select from the drop-down list only!" promptTitle="Select from drop-down list only!" sqref="H1:J1">
      <formula1>$BG$1:$BG$40</formula1>
    </dataValidation>
  </dataValidations>
  <hyperlinks>
    <hyperlink ref="B1" location="INSTRUCTIONS!A4" display="Supplementary table for the financial crisis (1)"/>
    <hyperlink ref="C13" location="INSTRUCTIONS!A6" display="Interest payable (2)"/>
    <hyperlink ref="B23" location="INSTRUCTIONS!A6" display="Millions of national currency (3)"/>
    <hyperlink ref="C30" location="INSTRUCTIONS!A8" display="Liabilities (4)      (E=e+f+g)"/>
    <hyperlink ref="C38" location="INSTRUCTIONS!A12" display="Special purpose entities (8)"/>
    <hyperlink ref="C37" location="INSTRUCTIONS!A11" display="Securities issued under liquidity schemes (7)"/>
    <hyperlink ref="C36" location="INSTRUCTIONS!A10" display="Liabilities and assets outside general government under guarantee (6)"/>
    <hyperlink ref="C34" location="INSTRUCTIONS!A9" display="Other liabilities of general government entities (5)"/>
    <hyperlink ref="C32" location="INSTRUCTIONS!A7" display="Debt securities (4)"/>
    <hyperlink ref="C29" location="INSTRUCTIONS!A9" display="Other assets of general government entities (5)"/>
    <hyperlink ref="C27" location="INSTRUCTIONS!A7" display="Debt securities (4)"/>
    <hyperlink ref="C33" location="INSTRUCTIONS!A13" display="      of which indirect liabilities (9)"/>
    <hyperlink ref="B1:C1" location="INSTRUCTIONS!A5" display="Supplementary table for reporting government interventions to support financial institutions (1)"/>
    <hyperlink ref="B23:C23" location="INSTRUCTIONS!A7" display="Millions of national currency (3)"/>
    <hyperlink ref="B43" location="INSTRUCTIONS!A6" display="Millions of national currency (3)"/>
  </hyperlinks>
  <pageMargins left="0.25" right="0.25" top="0.75" bottom="0.75" header="0.3" footer="0.3"/>
  <pageSetup paperSize="9" scale="53"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00FF00"/>
  </sheetPr>
  <dimension ref="A1:C8"/>
  <sheetViews>
    <sheetView workbookViewId="0">
      <selection activeCell="C4" sqref="C4"/>
    </sheetView>
  </sheetViews>
  <sheetFormatPr defaultColWidth="9.08984375" defaultRowHeight="15.5" x14ac:dyDescent="0.35"/>
  <cols>
    <col min="1" max="1" width="14.90625" style="107" customWidth="1"/>
    <col min="2" max="16384" width="9.08984375" style="107"/>
  </cols>
  <sheetData>
    <row r="1" spans="1:3" x14ac:dyDescent="0.35">
      <c r="A1" s="107" t="s">
        <v>472</v>
      </c>
      <c r="B1" s="108" t="s">
        <v>524</v>
      </c>
      <c r="C1" s="107" t="s">
        <v>473</v>
      </c>
    </row>
    <row r="2" spans="1:3" x14ac:dyDescent="0.35">
      <c r="A2" s="107" t="s">
        <v>474</v>
      </c>
      <c r="B2" s="108" t="str">
        <f>VLOOKUP(DATA!$H$1,CountryArray,2,FALSE)</f>
        <v>HU</v>
      </c>
      <c r="C2" s="107" t="s">
        <v>475</v>
      </c>
    </row>
    <row r="3" spans="1:3" x14ac:dyDescent="0.35">
      <c r="A3" s="107" t="s">
        <v>476</v>
      </c>
      <c r="B3" s="108" t="s">
        <v>477</v>
      </c>
      <c r="C3" s="107" t="s">
        <v>478</v>
      </c>
    </row>
    <row r="4" spans="1:3" x14ac:dyDescent="0.35">
      <c r="A4" s="107" t="s">
        <v>479</v>
      </c>
      <c r="B4" s="108" t="s">
        <v>664</v>
      </c>
      <c r="C4" s="107" t="s">
        <v>480</v>
      </c>
    </row>
    <row r="5" spans="1:3" x14ac:dyDescent="0.35">
      <c r="A5" s="107" t="s">
        <v>481</v>
      </c>
      <c r="B5" s="108" t="s">
        <v>482</v>
      </c>
      <c r="C5" s="107" t="s">
        <v>483</v>
      </c>
    </row>
    <row r="8" spans="1:3" x14ac:dyDescent="0.35">
      <c r="A8" s="107" t="s">
        <v>484</v>
      </c>
      <c r="B8" s="107" t="s">
        <v>485</v>
      </c>
    </row>
  </sheetData>
  <sheetProtection algorithmName="SHA-512" hashValue="M5oVLfboLhUhurmjnvwesisJ/UXZIAuj3R51JrgePhUxk1QUymxZLYLGlC5hthpAe8XM0fXghBuemCPpV8bxpw==" saltValue="FJqJ8PnVxrpF41anZceMdQ==" spinCount="100000" sheet="1" object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16</vt:i4>
      </vt:variant>
    </vt:vector>
  </HeadingPairs>
  <TitlesOfParts>
    <vt:vector size="19" baseType="lpstr">
      <vt:lpstr>INSTRUCTIONS</vt:lpstr>
      <vt:lpstr>DATA</vt:lpstr>
      <vt:lpstr>readme</vt:lpstr>
      <vt:lpstr>DATA!CodeRng1</vt:lpstr>
      <vt:lpstr>DATA!CodeRng2</vt:lpstr>
      <vt:lpstr>DATA!CodeRng3</vt:lpstr>
      <vt:lpstr>readme!CountryArray</vt:lpstr>
      <vt:lpstr>CountryCode</vt:lpstr>
      <vt:lpstr>DATA!DataRng1</vt:lpstr>
      <vt:lpstr>DATA!DataRng2</vt:lpstr>
      <vt:lpstr>DATA!DataRng3</vt:lpstr>
      <vt:lpstr>readme!Domain</vt:lpstr>
      <vt:lpstr>readme!FileType</vt:lpstr>
      <vt:lpstr>readme!OK_to_loadQ</vt:lpstr>
      <vt:lpstr>DATA!Print_Area</vt:lpstr>
      <vt:lpstr>RefVintage</vt:lpstr>
      <vt:lpstr>DATA!TimeRng1</vt:lpstr>
      <vt:lpstr>DATA!TimeRng2</vt:lpstr>
      <vt:lpstr>DATA!TimeRng3</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PAPADOPOULOS Georgios (ESTAT)</dc:creator>
  <cp:lastModifiedBy>KOWALSKI Michel (ESTAT-EXT)</cp:lastModifiedBy>
  <cp:lastPrinted>2017-06-28T12:18:29Z</cp:lastPrinted>
  <dcterms:created xsi:type="dcterms:W3CDTF">2009-06-22T15:37:11Z</dcterms:created>
  <dcterms:modified xsi:type="dcterms:W3CDTF">2020-04-17T14:00:40Z</dcterms:modified>
</cp:coreProperties>
</file>