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NET1.cec.eu.int\offline\09\Gallala\My Documents\Common questionnaire\"/>
    </mc:Choice>
  </mc:AlternateContent>
  <xr:revisionPtr revIDLastSave="0" documentId="13_ncr:1_{9023669B-008E-40BA-822A-97EE5DA0D018}" xr6:coauthVersionLast="47" xr6:coauthVersionMax="47" xr10:uidLastSave="{00000000-0000-0000-0000-000000000000}"/>
  <bookViews>
    <workbookView xWindow="22932" yWindow="-108" windowWidth="23256" windowHeight="12576" xr2:uid="{00000000-000D-0000-FFFF-FFFF00000000}"/>
  </bookViews>
  <sheets>
    <sheet name="Annual Report 2022" sheetId="4" r:id="rId1"/>
    <sheet name="Annual Report 2021" sheetId="1" r:id="rId2"/>
    <sheet name="Annual Report 2020" sheetId="2" r:id="rId3"/>
    <sheet name="Annual report 2019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E39" i="4" l="1"/>
  <c r="AH22" i="3"/>
  <c r="AH22" i="2"/>
  <c r="AG22" i="1"/>
  <c r="AH22" i="1"/>
  <c r="AE22" i="4"/>
  <c r="AF22" i="4"/>
  <c r="AF18" i="4"/>
  <c r="AG4" i="4"/>
  <c r="AF10" i="4"/>
  <c r="AF15" i="4"/>
  <c r="AF26" i="4"/>
  <c r="AH14" i="3"/>
  <c r="AC14" i="4"/>
  <c r="AD14" i="3"/>
  <c r="AH14" i="2"/>
  <c r="AG14" i="1"/>
  <c r="AD14" i="2"/>
  <c r="AH14" i="1"/>
  <c r="AE14" i="4"/>
  <c r="AF14" i="4"/>
  <c r="AF77" i="4"/>
  <c r="AE77" i="4"/>
  <c r="AF76" i="4"/>
  <c r="AE76" i="4"/>
  <c r="AF75" i="4"/>
  <c r="AE75" i="4"/>
  <c r="AF74" i="4"/>
  <c r="AE74" i="4"/>
  <c r="AF73" i="4"/>
  <c r="AE73" i="4"/>
  <c r="AF72" i="4"/>
  <c r="AE72" i="4"/>
  <c r="AD71" i="4"/>
  <c r="AC71" i="4"/>
  <c r="AF69" i="4"/>
  <c r="AF68" i="4"/>
  <c r="AF67" i="4"/>
  <c r="AF66" i="4"/>
  <c r="AF65" i="4"/>
  <c r="AF63" i="4"/>
  <c r="AF62" i="4"/>
  <c r="AF61" i="4"/>
  <c r="AF59" i="4"/>
  <c r="AF50" i="4"/>
  <c r="AF56" i="4"/>
  <c r="AF54" i="4"/>
  <c r="AF53" i="4"/>
  <c r="AF52" i="4"/>
  <c r="AF51" i="4"/>
  <c r="AF49" i="4"/>
  <c r="AF48" i="4"/>
  <c r="AF47" i="4"/>
  <c r="AF46" i="4"/>
  <c r="AF43" i="4"/>
  <c r="AF42" i="4"/>
  <c r="AF41" i="4"/>
  <c r="AF40" i="4"/>
  <c r="AD39" i="4"/>
  <c r="Z37" i="4"/>
  <c r="Y37" i="4"/>
  <c r="X37" i="4"/>
  <c r="W37" i="4"/>
  <c r="V37" i="4"/>
  <c r="U37" i="4"/>
  <c r="T37" i="4"/>
  <c r="S37" i="4"/>
  <c r="R37" i="4"/>
  <c r="Q37" i="4"/>
  <c r="P37" i="4"/>
  <c r="O37" i="4" a="1"/>
  <c r="O37" i="4" s="1"/>
  <c r="N37" i="4"/>
  <c r="M37" i="4"/>
  <c r="L37" i="4"/>
  <c r="K37" i="4"/>
  <c r="J37" i="4"/>
  <c r="I37" i="4"/>
  <c r="H37" i="4"/>
  <c r="G37" i="4"/>
  <c r="F37" i="4"/>
  <c r="E37" i="4"/>
  <c r="D37" i="4"/>
  <c r="AF33" i="4"/>
  <c r="AF32" i="4"/>
  <c r="AF31" i="4"/>
  <c r="AF30" i="4"/>
  <c r="AF29" i="4"/>
  <c r="AF28" i="4"/>
  <c r="AF27" i="4"/>
  <c r="AF25" i="4"/>
  <c r="AF24" i="4"/>
  <c r="AF23" i="4"/>
  <c r="AF21" i="4"/>
  <c r="AG21" i="4" s="1"/>
  <c r="AF20" i="4"/>
  <c r="AF19" i="4"/>
  <c r="AF17" i="4"/>
  <c r="AG17" i="4" s="1"/>
  <c r="AF16" i="4"/>
  <c r="AF13" i="4"/>
  <c r="AF12" i="4"/>
  <c r="AF11" i="4"/>
  <c r="AF9" i="4"/>
  <c r="AF8" i="4"/>
  <c r="AF7" i="4"/>
  <c r="AH53" i="1"/>
  <c r="AH53" i="3"/>
  <c r="AC53" i="4"/>
  <c r="AD53" i="3"/>
  <c r="AH53" i="2"/>
  <c r="AD53" i="4"/>
  <c r="AD53" i="2"/>
  <c r="AH28" i="1"/>
  <c r="AE28" i="4"/>
  <c r="O36" i="1" a="1"/>
  <c r="O36" i="1"/>
  <c r="AD62" i="2"/>
  <c r="Z36" i="3"/>
  <c r="Z34" i="1"/>
  <c r="Y36" i="3"/>
  <c r="Y34" i="1"/>
  <c r="X36" i="3"/>
  <c r="X34" i="1"/>
  <c r="W36" i="3"/>
  <c r="W34" i="1"/>
  <c r="V36" i="3"/>
  <c r="V34" i="1"/>
  <c r="U36" i="3"/>
  <c r="U34" i="1"/>
  <c r="T36" i="3"/>
  <c r="T34" i="1"/>
  <c r="S36" i="3"/>
  <c r="S34" i="1"/>
  <c r="R36" i="3"/>
  <c r="R34" i="1"/>
  <c r="Q36" i="3"/>
  <c r="Q34" i="1"/>
  <c r="P36" i="3"/>
  <c r="P34" i="1"/>
  <c r="O36" i="3"/>
  <c r="O34" i="1"/>
  <c r="N36" i="3"/>
  <c r="N34" i="1"/>
  <c r="M36" i="3"/>
  <c r="M34" i="1"/>
  <c r="L36" i="3"/>
  <c r="L34" i="1"/>
  <c r="K36" i="3"/>
  <c r="K34" i="1"/>
  <c r="J36" i="3"/>
  <c r="J34" i="1"/>
  <c r="I36" i="3"/>
  <c r="I34" i="1"/>
  <c r="H36" i="3"/>
  <c r="H34" i="1"/>
  <c r="G36" i="3"/>
  <c r="G34" i="1"/>
  <c r="F36" i="3"/>
  <c r="F34" i="1"/>
  <c r="E36" i="3"/>
  <c r="E34" i="1"/>
  <c r="D36" i="3"/>
  <c r="D34" i="1"/>
  <c r="AH77" i="3"/>
  <c r="AD77" i="3"/>
  <c r="AH76" i="3"/>
  <c r="AD76" i="3"/>
  <c r="AH75" i="3"/>
  <c r="AD75" i="3"/>
  <c r="AH74" i="3"/>
  <c r="AD74" i="3"/>
  <c r="AH73" i="3"/>
  <c r="AD73" i="3"/>
  <c r="AH72" i="3"/>
  <c r="AD72" i="3"/>
  <c r="AH69" i="3"/>
  <c r="AD69" i="3"/>
  <c r="AH68" i="3"/>
  <c r="AD68" i="3"/>
  <c r="AH67" i="3"/>
  <c r="AD67" i="3"/>
  <c r="AH66" i="3"/>
  <c r="AD66" i="3"/>
  <c r="AH65" i="3"/>
  <c r="AD65" i="3"/>
  <c r="AH64" i="3"/>
  <c r="AD64" i="3"/>
  <c r="AH63" i="3"/>
  <c r="AD63" i="3"/>
  <c r="AH62" i="3"/>
  <c r="AC62" i="4"/>
  <c r="AC58" i="4"/>
  <c r="AD62" i="3"/>
  <c r="AH61" i="3"/>
  <c r="AD61" i="3"/>
  <c r="AH60" i="3"/>
  <c r="AD60" i="3"/>
  <c r="AH59" i="3"/>
  <c r="AD59" i="3"/>
  <c r="AH50" i="3"/>
  <c r="AD50" i="3"/>
  <c r="AH56" i="3"/>
  <c r="AD56" i="3"/>
  <c r="AH54" i="3"/>
  <c r="AC54" i="4"/>
  <c r="AD54" i="3"/>
  <c r="AH52" i="3"/>
  <c r="AF52" i="1"/>
  <c r="AD52" i="3"/>
  <c r="AH51" i="3"/>
  <c r="AD51" i="3"/>
  <c r="AH49" i="3"/>
  <c r="AD49" i="3"/>
  <c r="AH48" i="3"/>
  <c r="AD48" i="3"/>
  <c r="AH47" i="3"/>
  <c r="AD47" i="3"/>
  <c r="AH46" i="3"/>
  <c r="AD46" i="3"/>
  <c r="AH43" i="3"/>
  <c r="AD43" i="3"/>
  <c r="AH42" i="3"/>
  <c r="AC42" i="4"/>
  <c r="AC39" i="4"/>
  <c r="AD42" i="3"/>
  <c r="AH41" i="3"/>
  <c r="AD41" i="3"/>
  <c r="AH40" i="3"/>
  <c r="AD40" i="3"/>
  <c r="AH33" i="3"/>
  <c r="AC33" i="4"/>
  <c r="AD33" i="3"/>
  <c r="AH32" i="3"/>
  <c r="AC32" i="4"/>
  <c r="AD32" i="3"/>
  <c r="AH31" i="3"/>
  <c r="AC31" i="4"/>
  <c r="AD31" i="3"/>
  <c r="AH30" i="3"/>
  <c r="AC30" i="4"/>
  <c r="AD30" i="3"/>
  <c r="AH29" i="3"/>
  <c r="AC29" i="4"/>
  <c r="AD29" i="3"/>
  <c r="AH28" i="3"/>
  <c r="AC28" i="4"/>
  <c r="AD28" i="3"/>
  <c r="AH27" i="3"/>
  <c r="AC27" i="4"/>
  <c r="AD27" i="3"/>
  <c r="AH26" i="3"/>
  <c r="AC26" i="4"/>
  <c r="AD26" i="3"/>
  <c r="AH25" i="3"/>
  <c r="AC25" i="4"/>
  <c r="AD25" i="3"/>
  <c r="AH24" i="3"/>
  <c r="AC24" i="4"/>
  <c r="AD24" i="3"/>
  <c r="AH23" i="3"/>
  <c r="AC23" i="4"/>
  <c r="AD23" i="3"/>
  <c r="AD22" i="3"/>
  <c r="AH21" i="3"/>
  <c r="AC21" i="4"/>
  <c r="AD21" i="3"/>
  <c r="AH20" i="3"/>
  <c r="AC20" i="4"/>
  <c r="AD20" i="3"/>
  <c r="AH19" i="3"/>
  <c r="AC19" i="4"/>
  <c r="AD19" i="3"/>
  <c r="AH18" i="3"/>
  <c r="AC18" i="4"/>
  <c r="AD18" i="3"/>
  <c r="AH17" i="3"/>
  <c r="AC17" i="4"/>
  <c r="AD17" i="3"/>
  <c r="AH16" i="3"/>
  <c r="AC16" i="4"/>
  <c r="AD16" i="3"/>
  <c r="AH15" i="3"/>
  <c r="AC15" i="4"/>
  <c r="AD15" i="3"/>
  <c r="AH13" i="3"/>
  <c r="AC13" i="4"/>
  <c r="AD13" i="3"/>
  <c r="AH12" i="3"/>
  <c r="AC12" i="4"/>
  <c r="AD12" i="3"/>
  <c r="AH11" i="3"/>
  <c r="AC11" i="4"/>
  <c r="AD11" i="3"/>
  <c r="AH10" i="3"/>
  <c r="AC10" i="4"/>
  <c r="AD10" i="3"/>
  <c r="AH9" i="3"/>
  <c r="AC9" i="4"/>
  <c r="AD9" i="3"/>
  <c r="AH8" i="3"/>
  <c r="AC8" i="4"/>
  <c r="AD8" i="3"/>
  <c r="AH7" i="3"/>
  <c r="AC7" i="4"/>
  <c r="AD7" i="3"/>
  <c r="AH77" i="2"/>
  <c r="AD77" i="2"/>
  <c r="AH76" i="2"/>
  <c r="AD76" i="2"/>
  <c r="AH75" i="2"/>
  <c r="AD75" i="2"/>
  <c r="AH74" i="2"/>
  <c r="AD74" i="2"/>
  <c r="AH73" i="2"/>
  <c r="AD73" i="2"/>
  <c r="AH72" i="2"/>
  <c r="AD72" i="2"/>
  <c r="AH69" i="2"/>
  <c r="AD69" i="2"/>
  <c r="AH68" i="2"/>
  <c r="AD68" i="2"/>
  <c r="AH67" i="2"/>
  <c r="AD67" i="2"/>
  <c r="AH66" i="2"/>
  <c r="AD66" i="2"/>
  <c r="AH65" i="2"/>
  <c r="AD65" i="2"/>
  <c r="AH63" i="2"/>
  <c r="AD63" i="2"/>
  <c r="AH62" i="2"/>
  <c r="AD62" i="4"/>
  <c r="AD58" i="4"/>
  <c r="AH61" i="2"/>
  <c r="AD61" i="2"/>
  <c r="AH59" i="2"/>
  <c r="AD59" i="2"/>
  <c r="AH50" i="2"/>
  <c r="AG50" i="1"/>
  <c r="AD50" i="2"/>
  <c r="AH56" i="2"/>
  <c r="AG56" i="1"/>
  <c r="AD56" i="2"/>
  <c r="AH54" i="2"/>
  <c r="AD54" i="4"/>
  <c r="AD54" i="2"/>
  <c r="AH52" i="2"/>
  <c r="AD52" i="4"/>
  <c r="AD52" i="2"/>
  <c r="AH51" i="2"/>
  <c r="AD51" i="4"/>
  <c r="AD51" i="2"/>
  <c r="AH49" i="2"/>
  <c r="AG49" i="1"/>
  <c r="AD49" i="2"/>
  <c r="AH48" i="2"/>
  <c r="AG48" i="1"/>
  <c r="AD48" i="2"/>
  <c r="AH47" i="2"/>
  <c r="AG47" i="1"/>
  <c r="AD47" i="2"/>
  <c r="AH46" i="2"/>
  <c r="AD46" i="4"/>
  <c r="AD46" i="2"/>
  <c r="AH43" i="2"/>
  <c r="AD43" i="2"/>
  <c r="AH42" i="2"/>
  <c r="AD42" i="2"/>
  <c r="AH41" i="2"/>
  <c r="AD41" i="2"/>
  <c r="AH40" i="2"/>
  <c r="AD40" i="2"/>
  <c r="AH28" i="2"/>
  <c r="AD28" i="4"/>
  <c r="AH21" i="2"/>
  <c r="AD21" i="4"/>
  <c r="AH13" i="2"/>
  <c r="AD13" i="4"/>
  <c r="AD28" i="2"/>
  <c r="AH9" i="2"/>
  <c r="AD9" i="4"/>
  <c r="AD13" i="2"/>
  <c r="AD21" i="2"/>
  <c r="AH19" i="2"/>
  <c r="AD19" i="4"/>
  <c r="AD18" i="2"/>
  <c r="AD17" i="2"/>
  <c r="AH15" i="2"/>
  <c r="AD15" i="4"/>
  <c r="AH12" i="2"/>
  <c r="AD12" i="4"/>
  <c r="AH11" i="2"/>
  <c r="AD11" i="4"/>
  <c r="AD26" i="2"/>
  <c r="AD10" i="2"/>
  <c r="AD9" i="2"/>
  <c r="AH8" i="2"/>
  <c r="AD8" i="4"/>
  <c r="AH24" i="2"/>
  <c r="AD24" i="4"/>
  <c r="AD33" i="2"/>
  <c r="AH27" i="2"/>
  <c r="AD27" i="4"/>
  <c r="AH30" i="2"/>
  <c r="AD30" i="4"/>
  <c r="AD30" i="2"/>
  <c r="AH32" i="2"/>
  <c r="AD32" i="4"/>
  <c r="AH25" i="2"/>
  <c r="AD25" i="4"/>
  <c r="AH29" i="2"/>
  <c r="AD29" i="4"/>
  <c r="AH20" i="2"/>
  <c r="AD20" i="4"/>
  <c r="AH17" i="2"/>
  <c r="AD17" i="4"/>
  <c r="AH23" i="2"/>
  <c r="AD23" i="4"/>
  <c r="AD29" i="2"/>
  <c r="AD25" i="2"/>
  <c r="AH16" i="2"/>
  <c r="AD16" i="4"/>
  <c r="AH31" i="2"/>
  <c r="AD31" i="4"/>
  <c r="AD22" i="2"/>
  <c r="AH10" i="2"/>
  <c r="AG10" i="1"/>
  <c r="AH18" i="2"/>
  <c r="AD18" i="4"/>
  <c r="AH26" i="2"/>
  <c r="AD26" i="4"/>
  <c r="AD11" i="2"/>
  <c r="AD15" i="2"/>
  <c r="AD19" i="2"/>
  <c r="AD23" i="2"/>
  <c r="AD27" i="2"/>
  <c r="AD31" i="2"/>
  <c r="AH33" i="2"/>
  <c r="AD33" i="4"/>
  <c r="AD8" i="2"/>
  <c r="AD12" i="2"/>
  <c r="AD20" i="2"/>
  <c r="G36" i="2"/>
  <c r="G35" i="1"/>
  <c r="AD16" i="2"/>
  <c r="AD24" i="2"/>
  <c r="AD32" i="2"/>
  <c r="AH39" i="2"/>
  <c r="AH45" i="2"/>
  <c r="H36" i="2"/>
  <c r="H35" i="1"/>
  <c r="I36" i="2"/>
  <c r="I35" i="1"/>
  <c r="F36" i="2"/>
  <c r="F35" i="1"/>
  <c r="E36" i="2"/>
  <c r="E35" i="1"/>
  <c r="D36" i="2"/>
  <c r="D35" i="1"/>
  <c r="E36" i="1"/>
  <c r="F36" i="1"/>
  <c r="G36" i="1"/>
  <c r="H36" i="1"/>
  <c r="I36" i="1"/>
  <c r="J36" i="1"/>
  <c r="K36" i="1"/>
  <c r="L36" i="1"/>
  <c r="M36" i="1"/>
  <c r="N36" i="1"/>
  <c r="P36" i="1"/>
  <c r="Q36" i="1"/>
  <c r="R36" i="1"/>
  <c r="S36" i="1"/>
  <c r="T36" i="1"/>
  <c r="U36" i="1"/>
  <c r="V36" i="1"/>
  <c r="W36" i="1"/>
  <c r="X36" i="1"/>
  <c r="Y36" i="1"/>
  <c r="Z36" i="1"/>
  <c r="D36" i="1"/>
  <c r="AH51" i="1"/>
  <c r="AD51" i="1"/>
  <c r="AG15" i="1"/>
  <c r="AG9" i="1"/>
  <c r="AG16" i="1"/>
  <c r="AG32" i="1"/>
  <c r="AG13" i="1"/>
  <c r="AG12" i="1"/>
  <c r="AG26" i="1"/>
  <c r="AG27" i="1"/>
  <c r="AG18" i="1"/>
  <c r="AG28" i="1"/>
  <c r="J36" i="2"/>
  <c r="J35" i="1"/>
  <c r="L36" i="2"/>
  <c r="L35" i="1"/>
  <c r="K36" i="2"/>
  <c r="K35" i="1"/>
  <c r="O36" i="2"/>
  <c r="O35" i="1"/>
  <c r="M36" i="2"/>
  <c r="M35" i="1"/>
  <c r="N36" i="2"/>
  <c r="N35" i="1"/>
  <c r="AD14" i="1"/>
  <c r="Q36" i="2"/>
  <c r="Q35" i="1"/>
  <c r="P36" i="2"/>
  <c r="P35" i="1"/>
  <c r="R36" i="2"/>
  <c r="R35" i="1"/>
  <c r="AH77" i="1"/>
  <c r="AH76" i="1"/>
  <c r="AH75" i="1"/>
  <c r="AH74" i="1"/>
  <c r="AH73" i="1"/>
  <c r="AH72" i="1"/>
  <c r="AD77" i="1"/>
  <c r="AD76" i="1"/>
  <c r="AD75" i="1"/>
  <c r="AD74" i="1"/>
  <c r="AD73" i="1"/>
  <c r="AD72" i="1"/>
  <c r="AD71" i="1"/>
  <c r="AG71" i="1"/>
  <c r="AF71" i="1"/>
  <c r="AC71" i="1"/>
  <c r="AB71" i="1"/>
  <c r="AG39" i="1"/>
  <c r="AC58" i="1"/>
  <c r="AC45" i="1"/>
  <c r="AC39" i="1"/>
  <c r="AC6" i="1"/>
  <c r="X36" i="2"/>
  <c r="X35" i="1"/>
  <c r="U36" i="2"/>
  <c r="U35" i="1"/>
  <c r="S36" i="2"/>
  <c r="S35" i="1"/>
  <c r="T36" i="2"/>
  <c r="T35" i="1"/>
  <c r="AH63" i="1"/>
  <c r="AD63" i="1"/>
  <c r="W36" i="2"/>
  <c r="W35" i="1"/>
  <c r="Z36" i="2"/>
  <c r="Z35" i="1"/>
  <c r="Y36" i="2"/>
  <c r="Y35" i="1"/>
  <c r="V36" i="2"/>
  <c r="V35" i="1"/>
  <c r="AH59" i="1"/>
  <c r="AD59" i="1"/>
  <c r="AH61" i="1"/>
  <c r="AD61" i="1"/>
  <c r="AB45" i="1"/>
  <c r="AH68" i="1"/>
  <c r="AD68" i="1"/>
  <c r="AB58" i="1"/>
  <c r="AF39" i="1"/>
  <c r="AB39" i="1"/>
  <c r="AF6" i="1"/>
  <c r="AB6" i="1"/>
  <c r="AH50" i="1"/>
  <c r="AD50" i="1"/>
  <c r="AH48" i="1"/>
  <c r="AD48" i="1"/>
  <c r="AD53" i="1"/>
  <c r="AH42" i="1"/>
  <c r="AH65" i="1"/>
  <c r="AH56" i="1"/>
  <c r="AH54" i="1"/>
  <c r="AH52" i="1"/>
  <c r="AH49" i="1"/>
  <c r="AH47" i="1"/>
  <c r="AH41" i="1"/>
  <c r="AH40" i="1"/>
  <c r="AH69" i="1"/>
  <c r="AH67" i="1"/>
  <c r="AH66" i="1"/>
  <c r="AH62" i="1"/>
  <c r="AE62" i="4"/>
  <c r="AE58" i="4" s="1"/>
  <c r="AH46" i="1"/>
  <c r="AH43" i="1"/>
  <c r="AH16" i="1"/>
  <c r="AE16" i="4"/>
  <c r="AH33" i="1"/>
  <c r="AE33" i="4"/>
  <c r="AH32" i="1"/>
  <c r="AE32" i="4"/>
  <c r="AH31" i="1"/>
  <c r="AE31" i="4"/>
  <c r="AH30" i="1"/>
  <c r="AE30" i="4"/>
  <c r="AH29" i="1"/>
  <c r="AE29" i="4"/>
  <c r="AH27" i="1"/>
  <c r="AE27" i="4"/>
  <c r="AH26" i="1"/>
  <c r="AE26" i="4"/>
  <c r="AH25" i="1"/>
  <c r="AE25" i="4"/>
  <c r="AH24" i="1"/>
  <c r="AE24" i="4"/>
  <c r="AH23" i="1"/>
  <c r="AE23" i="4"/>
  <c r="AH21" i="1"/>
  <c r="AE21" i="4"/>
  <c r="AH20" i="1"/>
  <c r="AE20" i="4"/>
  <c r="AH19" i="1"/>
  <c r="AE19" i="4"/>
  <c r="AH18" i="1"/>
  <c r="AE18" i="4"/>
  <c r="AH17" i="1"/>
  <c r="AE17" i="4"/>
  <c r="AH15" i="1"/>
  <c r="AE15" i="4"/>
  <c r="AH13" i="1"/>
  <c r="AE13" i="4"/>
  <c r="AH12" i="1"/>
  <c r="AE12" i="4"/>
  <c r="AH11" i="1"/>
  <c r="AE11" i="4"/>
  <c r="AH10" i="1"/>
  <c r="AE10" i="4"/>
  <c r="AG10" i="4" s="1"/>
  <c r="AH9" i="1"/>
  <c r="AE9" i="4"/>
  <c r="AH8" i="1"/>
  <c r="AE8" i="4"/>
  <c r="AH7" i="1"/>
  <c r="AD69" i="1"/>
  <c r="AD67" i="1"/>
  <c r="AD66" i="1"/>
  <c r="AD62" i="1"/>
  <c r="AD65" i="1"/>
  <c r="AD56" i="1"/>
  <c r="AD52" i="1"/>
  <c r="AD49" i="1"/>
  <c r="AD47" i="1"/>
  <c r="AD54" i="1"/>
  <c r="AD46" i="1"/>
  <c r="AD43" i="1"/>
  <c r="AD42" i="1"/>
  <c r="AD41" i="1"/>
  <c r="AD40" i="1"/>
  <c r="AD33" i="1"/>
  <c r="AD32" i="1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3" i="1"/>
  <c r="AD12" i="1"/>
  <c r="AD11" i="1"/>
  <c r="AD10" i="1"/>
  <c r="AD9" i="1"/>
  <c r="AD8" i="1"/>
  <c r="AD7" i="1"/>
  <c r="AH7" i="2"/>
  <c r="AD7" i="4"/>
  <c r="AD7" i="2"/>
  <c r="AH39" i="1"/>
  <c r="AH39" i="3"/>
  <c r="AH45" i="3"/>
  <c r="AD39" i="3"/>
  <c r="AD45" i="3"/>
  <c r="AD58" i="3"/>
  <c r="AD71" i="3"/>
  <c r="AH71" i="3"/>
  <c r="AD6" i="3"/>
  <c r="AF53" i="1"/>
  <c r="AF54" i="1"/>
  <c r="AF45" i="1"/>
  <c r="AC52" i="4"/>
  <c r="AH6" i="3"/>
  <c r="AC6" i="4"/>
  <c r="AH58" i="3"/>
  <c r="AC22" i="4"/>
  <c r="AF62" i="1"/>
  <c r="AF58" i="1"/>
  <c r="AG17" i="1"/>
  <c r="AG19" i="1"/>
  <c r="AG31" i="1"/>
  <c r="AG7" i="1"/>
  <c r="AD45" i="2"/>
  <c r="AH71" i="2"/>
  <c r="AG30" i="1"/>
  <c r="AG11" i="1"/>
  <c r="AG8" i="1"/>
  <c r="AD39" i="2"/>
  <c r="AG21" i="1"/>
  <c r="AD6" i="2"/>
  <c r="AG53" i="1"/>
  <c r="AG23" i="1"/>
  <c r="AG29" i="1"/>
  <c r="AD47" i="4"/>
  <c r="AH58" i="2"/>
  <c r="AD58" i="2"/>
  <c r="AD71" i="2"/>
  <c r="AG33" i="1"/>
  <c r="AG54" i="1"/>
  <c r="AG52" i="1"/>
  <c r="AD56" i="4"/>
  <c r="AG62" i="1"/>
  <c r="AG58" i="1"/>
  <c r="AG24" i="1"/>
  <c r="AG51" i="1"/>
  <c r="AD48" i="4"/>
  <c r="AD50" i="4"/>
  <c r="AD10" i="4"/>
  <c r="AD14" i="4"/>
  <c r="AG25" i="1"/>
  <c r="AG46" i="1"/>
  <c r="AG45" i="1"/>
  <c r="AD49" i="4"/>
  <c r="AH6" i="2"/>
  <c r="AD6" i="4"/>
  <c r="AG20" i="1"/>
  <c r="AD58" i="1"/>
  <c r="AH71" i="1"/>
  <c r="AD6" i="1"/>
  <c r="AH6" i="1"/>
  <c r="AE6" i="4"/>
  <c r="AH58" i="1"/>
  <c r="AD39" i="1"/>
  <c r="AE7" i="4"/>
  <c r="AG14" i="4"/>
  <c r="AG9" i="4"/>
  <c r="AD22" i="4"/>
  <c r="AG6" i="1"/>
  <c r="AD45" i="1" l="1"/>
  <c r="AH45" i="1"/>
  <c r="AG8" i="4"/>
  <c r="AG11" i="4"/>
  <c r="AG23" i="4"/>
  <c r="AG32" i="4"/>
  <c r="AG18" i="4"/>
  <c r="AG24" i="4"/>
  <c r="AG19" i="4"/>
  <c r="AG29" i="4"/>
  <c r="AF71" i="4"/>
  <c r="AG13" i="4"/>
  <c r="AD45" i="4"/>
  <c r="AG16" i="4"/>
  <c r="AG27" i="4"/>
  <c r="AG25" i="4"/>
  <c r="AG28" i="4"/>
  <c r="AG20" i="4"/>
  <c r="AC45" i="4"/>
  <c r="AG7" i="4"/>
  <c r="AG31" i="4"/>
  <c r="AG12" i="4"/>
  <c r="AG33" i="4"/>
  <c r="AF45" i="4"/>
  <c r="AF58" i="4"/>
  <c r="AE71" i="4"/>
  <c r="AG15" i="4"/>
  <c r="AF39" i="4"/>
  <c r="AG30" i="4"/>
  <c r="AG26" i="4"/>
  <c r="AF6" i="4"/>
  <c r="AG6" i="4" s="1"/>
  <c r="AG22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<sst xmlns="http://schemas.openxmlformats.org/spreadsheetml/2006/main" count="4177" uniqueCount="248">
  <si>
    <t>RAIL</t>
  </si>
  <si>
    <t>ROAD</t>
  </si>
  <si>
    <t>IWW</t>
  </si>
  <si>
    <t>OIL</t>
  </si>
  <si>
    <t>ROADVKM</t>
  </si>
  <si>
    <t>BUSES</t>
  </si>
  <si>
    <t>I</t>
  </si>
  <si>
    <t>II</t>
  </si>
  <si>
    <t>III</t>
  </si>
  <si>
    <t>IV</t>
  </si>
  <si>
    <t>V</t>
  </si>
  <si>
    <t>VII</t>
  </si>
  <si>
    <t>ALB</t>
  </si>
  <si>
    <t>74%</t>
  </si>
  <si>
    <t>53%</t>
  </si>
  <si>
    <t>50%</t>
  </si>
  <si>
    <t>48%</t>
  </si>
  <si>
    <t>65%</t>
  </si>
  <si>
    <t>60%</t>
  </si>
  <si>
    <t>46%</t>
  </si>
  <si>
    <t>0%</t>
  </si>
  <si>
    <t>88%</t>
  </si>
  <si>
    <t/>
  </si>
  <si>
    <t>AUT</t>
  </si>
  <si>
    <t>56%</t>
  </si>
  <si>
    <t>44%</t>
  </si>
  <si>
    <t>40%</t>
  </si>
  <si>
    <t>85%</t>
  </si>
  <si>
    <t>35%</t>
  </si>
  <si>
    <t>95%</t>
  </si>
  <si>
    <t>58%</t>
  </si>
  <si>
    <t>100%</t>
  </si>
  <si>
    <t>9%</t>
  </si>
  <si>
    <t>78%</t>
  </si>
  <si>
    <t>10%</t>
  </si>
  <si>
    <t>27%</t>
  </si>
  <si>
    <t>4%</t>
  </si>
  <si>
    <t>BEL</t>
  </si>
  <si>
    <t>38%</t>
  </si>
  <si>
    <t>55%</t>
  </si>
  <si>
    <t>70%</t>
  </si>
  <si>
    <t>30%</t>
  </si>
  <si>
    <t>BGR</t>
  </si>
  <si>
    <t>45%</t>
  </si>
  <si>
    <t>80%</t>
  </si>
  <si>
    <t>12%</t>
  </si>
  <si>
    <t>66%</t>
  </si>
  <si>
    <t>92%</t>
  </si>
  <si>
    <t>18%</t>
  </si>
  <si>
    <t>72%</t>
  </si>
  <si>
    <t>22%</t>
  </si>
  <si>
    <t>2%</t>
  </si>
  <si>
    <t>BIH</t>
  </si>
  <si>
    <t>79%</t>
  </si>
  <si>
    <t>20%</t>
  </si>
  <si>
    <t>51%</t>
  </si>
  <si>
    <t>BLR</t>
  </si>
  <si>
    <t>15%</t>
  </si>
  <si>
    <t>11%</t>
  </si>
  <si>
    <t>6%</t>
  </si>
  <si>
    <t>CAN</t>
  </si>
  <si>
    <t>7%</t>
  </si>
  <si>
    <t>33%</t>
  </si>
  <si>
    <t>26%</t>
  </si>
  <si>
    <t>CHE</t>
  </si>
  <si>
    <t>CYP</t>
  </si>
  <si>
    <t>83%</t>
  </si>
  <si>
    <t>64%</t>
  </si>
  <si>
    <t>CZE</t>
  </si>
  <si>
    <t>76%</t>
  </si>
  <si>
    <t>42%</t>
  </si>
  <si>
    <t>69%</t>
  </si>
  <si>
    <t>59%</t>
  </si>
  <si>
    <t>1%</t>
  </si>
  <si>
    <t>63%</t>
  </si>
  <si>
    <t>DEU</t>
  </si>
  <si>
    <t>77%</t>
  </si>
  <si>
    <t>94%</t>
  </si>
  <si>
    <t>31%</t>
  </si>
  <si>
    <t>54%</t>
  </si>
  <si>
    <t>36%</t>
  </si>
  <si>
    <t>DNK</t>
  </si>
  <si>
    <t>23%</t>
  </si>
  <si>
    <t>ESP</t>
  </si>
  <si>
    <t>82%</t>
  </si>
  <si>
    <t>97%</t>
  </si>
  <si>
    <t>16%</t>
  </si>
  <si>
    <t>14%</t>
  </si>
  <si>
    <t>EST</t>
  </si>
  <si>
    <t>86%</t>
  </si>
  <si>
    <t>17%</t>
  </si>
  <si>
    <t>81%</t>
  </si>
  <si>
    <t>FIN</t>
  </si>
  <si>
    <t>99%</t>
  </si>
  <si>
    <t>5%</t>
  </si>
  <si>
    <t>FRA</t>
  </si>
  <si>
    <t>37%</t>
  </si>
  <si>
    <t>GBR</t>
  </si>
  <si>
    <t>GRC</t>
  </si>
  <si>
    <t>HRV</t>
  </si>
  <si>
    <t>90%</t>
  </si>
  <si>
    <t>43%</t>
  </si>
  <si>
    <t>75%</t>
  </si>
  <si>
    <t>HUN</t>
  </si>
  <si>
    <t>67%</t>
  </si>
  <si>
    <t>IRL</t>
  </si>
  <si>
    <t>52%</t>
  </si>
  <si>
    <t>61%</t>
  </si>
  <si>
    <t>84%</t>
  </si>
  <si>
    <t>21%</t>
  </si>
  <si>
    <t>ISL</t>
  </si>
  <si>
    <t>13%</t>
  </si>
  <si>
    <t>ITA</t>
  </si>
  <si>
    <t>41%</t>
  </si>
  <si>
    <t>96%</t>
  </si>
  <si>
    <t>3%</t>
  </si>
  <si>
    <t>LIE</t>
  </si>
  <si>
    <t>LTU</t>
  </si>
  <si>
    <t>71%</t>
  </si>
  <si>
    <t>91%</t>
  </si>
  <si>
    <t>25%</t>
  </si>
  <si>
    <t>32%</t>
  </si>
  <si>
    <t>LUX</t>
  </si>
  <si>
    <t>LVA</t>
  </si>
  <si>
    <t>98%</t>
  </si>
  <si>
    <t>MCO</t>
  </si>
  <si>
    <t>MKD</t>
  </si>
  <si>
    <t>24%</t>
  </si>
  <si>
    <t>MLT</t>
  </si>
  <si>
    <t>MNE</t>
  </si>
  <si>
    <t>NLD</t>
  </si>
  <si>
    <t>87%</t>
  </si>
  <si>
    <t>NOR</t>
  </si>
  <si>
    <t>73%</t>
  </si>
  <si>
    <t>POL</t>
  </si>
  <si>
    <t>89%</t>
  </si>
  <si>
    <t>PRT</t>
  </si>
  <si>
    <t>ROU</t>
  </si>
  <si>
    <t>RUS</t>
  </si>
  <si>
    <t>SRB</t>
  </si>
  <si>
    <t>SVK</t>
  </si>
  <si>
    <t>8%</t>
  </si>
  <si>
    <t>SVN</t>
  </si>
  <si>
    <t>SWE</t>
  </si>
  <si>
    <t>UKR</t>
  </si>
  <si>
    <t>UZB</t>
  </si>
  <si>
    <t>XKX</t>
  </si>
  <si>
    <t>BE</t>
  </si>
  <si>
    <t>BG</t>
  </si>
  <si>
    <t>CZ</t>
  </si>
  <si>
    <t>DK</t>
  </si>
  <si>
    <t>DE</t>
  </si>
  <si>
    <t>EE</t>
  </si>
  <si>
    <t>IE</t>
  </si>
  <si>
    <t>EL</t>
  </si>
  <si>
    <t>ES</t>
  </si>
  <si>
    <t>FR</t>
  </si>
  <si>
    <t>HR</t>
  </si>
  <si>
    <t>IT</t>
  </si>
  <si>
    <t>CY</t>
  </si>
  <si>
    <t>LV</t>
  </si>
  <si>
    <t>LT</t>
  </si>
  <si>
    <t>LU</t>
  </si>
  <si>
    <t>HU</t>
  </si>
  <si>
    <t>MT</t>
  </si>
  <si>
    <t>NL</t>
  </si>
  <si>
    <t>AT</t>
  </si>
  <si>
    <t>PL</t>
  </si>
  <si>
    <t>PT</t>
  </si>
  <si>
    <t>RO</t>
  </si>
  <si>
    <t>SI</t>
  </si>
  <si>
    <t>SK</t>
  </si>
  <si>
    <t>FI</t>
  </si>
  <si>
    <t>SE</t>
  </si>
  <si>
    <t>IS</t>
  </si>
  <si>
    <t>LI</t>
  </si>
  <si>
    <t>NO</t>
  </si>
  <si>
    <t>CH</t>
  </si>
  <si>
    <t>MK</t>
  </si>
  <si>
    <t>AL</t>
  </si>
  <si>
    <t>RS</t>
  </si>
  <si>
    <t>TR</t>
  </si>
  <si>
    <t>BA</t>
  </si>
  <si>
    <t>CA</t>
  </si>
  <si>
    <t>MC</t>
  </si>
  <si>
    <t>RU</t>
  </si>
  <si>
    <t>IL</t>
  </si>
  <si>
    <t>BY</t>
  </si>
  <si>
    <t>GE</t>
  </si>
  <si>
    <t>KZ</t>
  </si>
  <si>
    <t>UK</t>
  </si>
  <si>
    <t>UZ</t>
  </si>
  <si>
    <t>XK</t>
  </si>
  <si>
    <t>MD</t>
  </si>
  <si>
    <t>ME</t>
  </si>
  <si>
    <t>UA</t>
  </si>
  <si>
    <t>TUR</t>
  </si>
  <si>
    <t>MDA</t>
  </si>
  <si>
    <t>GEO</t>
  </si>
  <si>
    <t>EU-27</t>
  </si>
  <si>
    <t>EFTA</t>
  </si>
  <si>
    <t>candidates</t>
  </si>
  <si>
    <t>Annual Report 2021</t>
  </si>
  <si>
    <t>USA</t>
  </si>
  <si>
    <t>US</t>
  </si>
  <si>
    <t>ARM</t>
  </si>
  <si>
    <t>AM</t>
  </si>
  <si>
    <t>AZE</t>
  </si>
  <si>
    <t>AZ</t>
  </si>
  <si>
    <t>KAZ</t>
  </si>
  <si>
    <t>ISR</t>
  </si>
  <si>
    <t>unweighted average (chapters)</t>
  </si>
  <si>
    <t>others involved in 2019, 2020 or 2021</t>
  </si>
  <si>
    <t>AND</t>
  </si>
  <si>
    <t>AD</t>
  </si>
  <si>
    <t>IND</t>
  </si>
  <si>
    <t>IN</t>
  </si>
  <si>
    <t>KGZ</t>
  </si>
  <si>
    <t>KG</t>
  </si>
  <si>
    <t>SMR</t>
  </si>
  <si>
    <t>SM</t>
  </si>
  <si>
    <t>TJK</t>
  </si>
  <si>
    <t>TJ</t>
  </si>
  <si>
    <t>TKM</t>
  </si>
  <si>
    <t>TM</t>
  </si>
  <si>
    <t>others, non-resp.
 since 2019</t>
  </si>
  <si>
    <r>
      <t>in number of indicators,
 2 months after 1</t>
    </r>
    <r>
      <rPr>
        <b/>
        <vertAlign val="superscript"/>
        <sz val="9.5"/>
        <color rgb="FF112277"/>
        <rFont val="Albany AMT"/>
      </rPr>
      <t>st</t>
    </r>
    <r>
      <rPr>
        <b/>
        <sz val="9.5"/>
        <color rgb="FF112277"/>
        <rFont val="Albany AMT"/>
      </rPr>
      <t xml:space="preserve"> release</t>
    </r>
  </si>
  <si>
    <t>Annual Report 2019</t>
  </si>
  <si>
    <t>unweighted</t>
  </si>
  <si>
    <t>weighted</t>
  </si>
  <si>
    <r>
      <t xml:space="preserve">others </t>
    </r>
    <r>
      <rPr>
        <b/>
        <sz val="10"/>
        <color rgb="FF000000"/>
        <rFont val="Arial"/>
        <family val="2"/>
      </rPr>
      <t>in 2019, 2020 or 2021</t>
    </r>
  </si>
  <si>
    <r>
      <t xml:space="preserve">others </t>
    </r>
    <r>
      <rPr>
        <b/>
        <sz val="10"/>
        <color rgb="FF000000"/>
        <rFont val="Arial"/>
        <family val="2"/>
      </rPr>
      <t>lost before 2019</t>
    </r>
  </si>
  <si>
    <t>68%</t>
  </si>
  <si>
    <t>47%</t>
  </si>
  <si>
    <t>28%</t>
  </si>
  <si>
    <t>49%</t>
  </si>
  <si>
    <t>62%</t>
  </si>
  <si>
    <t>34%</t>
  </si>
  <si>
    <t>others involved in 2019, 2020, 2021 or 2022</t>
  </si>
  <si>
    <t>others</t>
  </si>
  <si>
    <t>non-resp.</t>
  </si>
  <si>
    <t>29%</t>
  </si>
  <si>
    <t>39%</t>
  </si>
  <si>
    <t>19%</t>
  </si>
  <si>
    <r>
      <t>XK</t>
    </r>
    <r>
      <rPr>
        <b/>
        <vertAlign val="superscript"/>
        <sz val="9.5"/>
        <color rgb="FF112277"/>
        <rFont val="Albany AMT"/>
      </rPr>
      <t>(1)</t>
    </r>
  </si>
  <si>
    <t>Annual Report 2022</t>
  </si>
  <si>
    <t>Annual Report 2020</t>
  </si>
  <si>
    <r>
      <t>2 months after 1</t>
    </r>
    <r>
      <rPr>
        <b/>
        <vertAlign val="superscript"/>
        <sz val="9.5"/>
        <color rgb="FF112277"/>
        <rFont val="Albany AMT"/>
      </rPr>
      <t>st</t>
    </r>
    <r>
      <rPr>
        <b/>
        <sz val="9.5"/>
        <color rgb="FF112277"/>
        <rFont val="Albany AMT"/>
      </rPr>
      <t xml:space="preserve"> release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</si>
</sst>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#####0"/>
    <numFmt numFmtId="165" formatCode="###########0"/>
    <numFmt numFmtId="166" formatCode="###0"/>
    <numFmt numFmtId="167" formatCode="0.0%"/>
  </numFmts>
  <fonts count="11">
    <font>
      <sz val="9.5"/>
      <color rgb="FF000000"/>
      <name val="Albany AMT"/>
    </font>
    <font>
      <sz val="11"/>
      <color theme="1"/>
      <name val="Courier New"/>
      <family val="2"/>
      <scheme val="minor"/>
    </font>
    <font>
      <b/>
      <sz val="11"/>
      <color rgb="FF112277"/>
      <name val="Albany AMT"/>
    </font>
    <font>
      <b/>
      <sz val="9.5"/>
      <color rgb="FF112277"/>
      <name val="Albany AMT"/>
    </font>
    <font>
      <sz val="9.5"/>
      <color rgb="FF112277"/>
      <name val="Albany AMT"/>
    </font>
    <font>
      <sz val="9.5"/>
      <color rgb="FF000000"/>
      <name val="Arial"/>
      <family val="2"/>
    </font>
    <font>
      <b/>
      <vertAlign val="superscript"/>
      <sz val="9.5"/>
      <color rgb="FF112277"/>
      <name val="Albany AMT"/>
    </font>
    <font>
      <b/>
      <sz val="12"/>
      <color rgb="FF00000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rgb="FF00000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FA5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3D3D3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00FFFF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rgb="FF008000"/>
        <bgColor rgb="FF000000"/>
      </patternFill>
    </fill>
    <fill>
      <patternFill patternType="solid">
        <fgColor rgb="FFFFA500"/>
        <bgColor rgb="FF000000"/>
      </patternFill>
    </fill>
    <fill>
      <patternFill patternType="solid">
        <fgColor rgb="FFADD8E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  <border>
      <left style="thin">
        <color rgb="FFB0B7BB"/>
      </left>
      <right/>
      <top/>
      <bottom/>
      <diagonal/>
    </border>
    <border>
      <left/>
      <right style="thin">
        <color rgb="FFB0B7BB"/>
      </right>
      <top/>
      <bottom/>
      <diagonal/>
    </border>
    <border>
      <left style="thin">
        <color rgb="FFB0B7BB"/>
      </left>
      <right/>
      <top/>
      <bottom style="thin">
        <color rgb="FFB0B7BB"/>
      </bottom>
      <diagonal/>
    </border>
    <border>
      <left/>
      <right style="thin">
        <color rgb="FFB0B7BB"/>
      </right>
      <top/>
      <bottom style="thin">
        <color rgb="FFB0B7BB"/>
      </bottom>
      <diagonal/>
    </border>
    <border>
      <left style="thin">
        <color rgb="FFB0B7BB"/>
      </left>
      <right/>
      <top style="thin">
        <color rgb="FFB0B7BB"/>
      </top>
      <bottom style="thin">
        <color rgb="FFB0B7BB"/>
      </bottom>
      <diagonal/>
    </border>
    <border>
      <left/>
      <right/>
      <top style="thin">
        <color rgb="FFB0B7BB"/>
      </top>
      <bottom style="thin">
        <color rgb="FFB0B7BB"/>
      </bottom>
      <diagonal/>
    </border>
    <border>
      <left/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66"/>
      </right>
      <top style="thin">
        <color rgb="FF000000"/>
      </top>
      <bottom style="thin">
        <color rgb="FF000000"/>
      </bottom>
      <diagonal/>
    </border>
    <border>
      <left style="thin">
        <color rgb="FF000066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66"/>
      </left>
      <right style="thin">
        <color rgb="FF000000"/>
      </right>
      <top style="thin">
        <color rgb="FF000066"/>
      </top>
      <bottom style="thin">
        <color rgb="FF000000"/>
      </bottom>
      <diagonal/>
    </border>
    <border>
      <left/>
      <right style="thin">
        <color rgb="FF000000"/>
      </right>
      <top style="thin">
        <color rgb="FF000066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66"/>
      </top>
      <bottom style="thin">
        <color rgb="FF000000"/>
      </bottom>
      <diagonal/>
    </border>
    <border>
      <left style="thin">
        <color rgb="FF000000"/>
      </left>
      <right style="thin">
        <color rgb="FF000066"/>
      </right>
      <top style="thin">
        <color rgb="FF000066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rgb="FFB0B7BB"/>
      </bottom>
      <diagonal/>
    </border>
  </borders>
  <cellStyleXfs count="2">
    <xf numFmtId="0" fontId="0" fillId="0" borderId="0"/>
    <xf numFmtId="0" fontId="1" fillId="0" borderId="0"/>
  </cellStyleXfs>
  <cellXfs count="152">
    <xf numFmtId="0" fontId="0" fillId="2" borderId="0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left" vertical="top"/>
    </xf>
    <xf numFmtId="165" fontId="3" fillId="3" borderId="1" xfId="0" applyNumberFormat="1" applyFont="1" applyFill="1" applyBorder="1" applyAlignment="1">
      <alignment horizontal="left" vertical="top"/>
    </xf>
    <xf numFmtId="166" fontId="0" fillId="4" borderId="2" xfId="0" applyNumberFormat="1" applyFont="1" applyFill="1" applyBorder="1" applyAlignment="1">
      <alignment horizontal="right"/>
    </xf>
    <xf numFmtId="166" fontId="0" fillId="5" borderId="2" xfId="0" applyNumberFormat="1" applyFont="1" applyFill="1" applyBorder="1" applyAlignment="1">
      <alignment horizontal="right"/>
    </xf>
    <xf numFmtId="166" fontId="0" fillId="6" borderId="2" xfId="0" applyNumberFormat="1" applyFont="1" applyFill="1" applyBorder="1" applyAlignment="1">
      <alignment horizontal="right"/>
    </xf>
    <xf numFmtId="166" fontId="0" fillId="7" borderId="2" xfId="0" applyNumberFormat="1" applyFont="1" applyFill="1" applyBorder="1" applyAlignment="1">
      <alignment horizontal="right"/>
    </xf>
    <xf numFmtId="166" fontId="0" fillId="8" borderId="2" xfId="0" applyNumberFormat="1" applyFont="1" applyFill="1" applyBorder="1" applyAlignment="1">
      <alignment horizontal="right"/>
    </xf>
    <xf numFmtId="166" fontId="0" fillId="9" borderId="2" xfId="0" applyNumberFormat="1" applyFont="1" applyFill="1" applyBorder="1" applyAlignment="1">
      <alignment horizontal="right"/>
    </xf>
    <xf numFmtId="166" fontId="0" fillId="10" borderId="2" xfId="0" applyNumberFormat="1" applyFont="1" applyFill="1" applyBorder="1" applyAlignment="1">
      <alignment horizontal="right"/>
    </xf>
    <xf numFmtId="0" fontId="3" fillId="3" borderId="1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center"/>
    </xf>
    <xf numFmtId="166" fontId="0" fillId="2" borderId="0" xfId="0" applyNumberFormat="1" applyFont="1" applyFill="1" applyBorder="1" applyAlignment="1">
      <alignment horizontal="left"/>
    </xf>
    <xf numFmtId="0" fontId="0" fillId="2" borderId="3" xfId="0" applyFont="1" applyFill="1" applyBorder="1" applyAlignment="1">
      <alignment horizontal="left"/>
    </xf>
    <xf numFmtId="0" fontId="0" fillId="2" borderId="4" xfId="0" applyFont="1" applyFill="1" applyBorder="1" applyAlignment="1">
      <alignment horizontal="left"/>
    </xf>
    <xf numFmtId="167" fontId="3" fillId="3" borderId="1" xfId="0" applyNumberFormat="1" applyFont="1" applyFill="1" applyBorder="1" applyAlignment="1">
      <alignment horizontal="right" vertical="top"/>
    </xf>
    <xf numFmtId="167" fontId="0" fillId="2" borderId="0" xfId="0" applyNumberFormat="1" applyFont="1" applyFill="1" applyBorder="1" applyAlignment="1">
      <alignment horizontal="left"/>
    </xf>
    <xf numFmtId="167" fontId="4" fillId="3" borderId="1" xfId="0" applyNumberFormat="1" applyFont="1" applyFill="1" applyBorder="1" applyAlignment="1">
      <alignment horizontal="right" vertical="top"/>
    </xf>
    <xf numFmtId="167" fontId="3" fillId="3" borderId="3" xfId="0" applyNumberFormat="1" applyFont="1" applyFill="1" applyBorder="1" applyAlignment="1">
      <alignment horizontal="right" vertical="top"/>
    </xf>
    <xf numFmtId="167" fontId="3" fillId="3" borderId="4" xfId="0" applyNumberFormat="1" applyFont="1" applyFill="1" applyBorder="1" applyAlignment="1">
      <alignment horizontal="right" vertical="top"/>
    </xf>
    <xf numFmtId="167" fontId="0" fillId="2" borderId="3" xfId="0" applyNumberFormat="1" applyFont="1" applyFill="1" applyBorder="1" applyAlignment="1">
      <alignment horizontal="left"/>
    </xf>
    <xf numFmtId="167" fontId="0" fillId="2" borderId="4" xfId="0" applyNumberFormat="1" applyFont="1" applyFill="1" applyBorder="1" applyAlignment="1">
      <alignment horizontal="left"/>
    </xf>
    <xf numFmtId="167" fontId="3" fillId="3" borderId="5" xfId="0" applyNumberFormat="1" applyFont="1" applyFill="1" applyBorder="1" applyAlignment="1">
      <alignment horizontal="right" vertical="top"/>
    </xf>
    <xf numFmtId="167" fontId="3" fillId="3" borderId="6" xfId="0" applyNumberFormat="1" applyFont="1" applyFill="1" applyBorder="1" applyAlignment="1">
      <alignment horizontal="right" vertical="top"/>
    </xf>
    <xf numFmtId="0" fontId="3" fillId="3" borderId="1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  <xf numFmtId="167" fontId="3" fillId="3" borderId="1" xfId="0" applyNumberFormat="1" applyFont="1" applyFill="1" applyBorder="1" applyAlignment="1">
      <alignment horizontal="right"/>
    </xf>
    <xf numFmtId="167" fontId="0" fillId="2" borderId="0" xfId="0" applyNumberFormat="1" applyFont="1" applyFill="1" applyBorder="1" applyAlignment="1">
      <alignment horizontal="right"/>
    </xf>
    <xf numFmtId="0" fontId="5" fillId="11" borderId="10" xfId="0" applyFont="1" applyFill="1" applyBorder="1" applyAlignment="1">
      <alignment vertical="center" wrapText="1"/>
    </xf>
    <xf numFmtId="9" fontId="5" fillId="12" borderId="10" xfId="0" applyNumberFormat="1" applyFont="1" applyFill="1" applyBorder="1" applyAlignment="1">
      <alignment vertical="center" wrapText="1"/>
    </xf>
    <xf numFmtId="9" fontId="5" fillId="12" borderId="11" xfId="0" applyNumberFormat="1" applyFont="1" applyFill="1" applyBorder="1" applyAlignment="1">
      <alignment vertical="center" wrapText="1"/>
    </xf>
    <xf numFmtId="167" fontId="4" fillId="3" borderId="4" xfId="0" applyNumberFormat="1" applyFont="1" applyFill="1" applyBorder="1" applyAlignment="1">
      <alignment horizontal="right" vertical="top"/>
    </xf>
    <xf numFmtId="9" fontId="3" fillId="3" borderId="1" xfId="0" applyNumberFormat="1" applyFont="1" applyFill="1" applyBorder="1" applyAlignment="1">
      <alignment horizontal="right" vertical="top"/>
    </xf>
    <xf numFmtId="9" fontId="4" fillId="3" borderId="3" xfId="0" applyNumberFormat="1" applyFont="1" applyFill="1" applyBorder="1" applyAlignment="1">
      <alignment horizontal="right" vertical="top"/>
    </xf>
    <xf numFmtId="9" fontId="4" fillId="3" borderId="4" xfId="0" applyNumberFormat="1" applyFont="1" applyFill="1" applyBorder="1" applyAlignment="1">
      <alignment horizontal="right" vertical="top"/>
    </xf>
    <xf numFmtId="9" fontId="4" fillId="3" borderId="5" xfId="0" applyNumberFormat="1" applyFont="1" applyFill="1" applyBorder="1" applyAlignment="1">
      <alignment horizontal="right" vertical="top"/>
    </xf>
    <xf numFmtId="9" fontId="4" fillId="3" borderId="6" xfId="0" applyNumberFormat="1" applyFont="1" applyFill="1" applyBorder="1" applyAlignment="1">
      <alignment horizontal="right" vertical="top"/>
    </xf>
    <xf numFmtId="166" fontId="0" fillId="0" borderId="2" xfId="0" applyNumberFormat="1" applyFont="1" applyFill="1" applyBorder="1" applyAlignment="1"/>
    <xf numFmtId="0" fontId="1" fillId="2" borderId="0" xfId="1" applyFont="1" applyFill="1" applyBorder="1" applyAlignment="1">
      <alignment horizontal="left"/>
    </xf>
    <xf numFmtId="0" fontId="3" fillId="3" borderId="1" xfId="1" applyFont="1" applyFill="1" applyBorder="1" applyAlignment="1">
      <alignment horizontal="center" vertical="center"/>
    </xf>
    <xf numFmtId="0" fontId="1" fillId="2" borderId="0" xfId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1" fillId="0" borderId="0" xfId="1"/>
    <xf numFmtId="0" fontId="7" fillId="4" borderId="10" xfId="1" applyFont="1" applyFill="1" applyBorder="1" applyAlignment="1">
      <alignment vertical="top" wrapText="1"/>
    </xf>
    <xf numFmtId="167" fontId="3" fillId="3" borderId="1" xfId="1" applyNumberFormat="1" applyFont="1" applyFill="1" applyBorder="1" applyAlignment="1">
      <alignment horizontal="right" vertical="top"/>
    </xf>
    <xf numFmtId="0" fontId="7" fillId="4" borderId="12" xfId="1" applyFont="1" applyFill="1" applyBorder="1" applyAlignment="1">
      <alignment vertical="top" wrapText="1"/>
    </xf>
    <xf numFmtId="0" fontId="7" fillId="4" borderId="13" xfId="1" applyFont="1" applyFill="1" applyBorder="1" applyAlignment="1">
      <alignment vertical="top" wrapText="1"/>
    </xf>
    <xf numFmtId="0" fontId="8" fillId="4" borderId="10" xfId="1" applyFont="1" applyFill="1" applyBorder="1" applyAlignment="1">
      <alignment vertical="center" wrapText="1"/>
    </xf>
    <xf numFmtId="9" fontId="9" fillId="7" borderId="10" xfId="1" applyNumberFormat="1" applyFont="1" applyFill="1" applyBorder="1" applyAlignment="1">
      <alignment vertical="center" wrapText="1"/>
    </xf>
    <xf numFmtId="9" fontId="9" fillId="6" borderId="10" xfId="1" applyNumberFormat="1" applyFont="1" applyFill="1" applyBorder="1" applyAlignment="1">
      <alignment vertical="center" wrapText="1"/>
    </xf>
    <xf numFmtId="9" fontId="9" fillId="13" borderId="10" xfId="1" applyNumberFormat="1" applyFont="1" applyFill="1" applyBorder="1" applyAlignment="1">
      <alignment vertical="center" wrapText="1"/>
    </xf>
    <xf numFmtId="9" fontId="9" fillId="14" borderId="10" xfId="1" applyNumberFormat="1" applyFont="1" applyFill="1" applyBorder="1" applyAlignment="1">
      <alignment vertical="center" wrapText="1"/>
    </xf>
    <xf numFmtId="9" fontId="9" fillId="7" borderId="11" xfId="1" applyNumberFormat="1" applyFont="1" applyFill="1" applyBorder="1" applyAlignment="1">
      <alignment vertical="center" wrapText="1"/>
    </xf>
    <xf numFmtId="167" fontId="4" fillId="3" borderId="1" xfId="1" applyNumberFormat="1" applyFont="1" applyFill="1" applyBorder="1" applyAlignment="1">
      <alignment horizontal="right" vertical="top"/>
    </xf>
    <xf numFmtId="167" fontId="3" fillId="3" borderId="4" xfId="1" applyNumberFormat="1" applyFont="1" applyFill="1" applyBorder="1" applyAlignment="1">
      <alignment horizontal="right" vertical="top"/>
    </xf>
    <xf numFmtId="9" fontId="9" fillId="10" borderId="10" xfId="1" applyNumberFormat="1" applyFont="1" applyFill="1" applyBorder="1" applyAlignment="1">
      <alignment vertical="center" wrapText="1"/>
    </xf>
    <xf numFmtId="9" fontId="9" fillId="13" borderId="11" xfId="1" applyNumberFormat="1" applyFont="1" applyFill="1" applyBorder="1" applyAlignment="1">
      <alignment vertical="center" wrapText="1"/>
    </xf>
    <xf numFmtId="0" fontId="9" fillId="15" borderId="10" xfId="1" applyFont="1" applyFill="1" applyBorder="1" applyAlignment="1">
      <alignment vertical="center" wrapText="1"/>
    </xf>
    <xf numFmtId="9" fontId="9" fillId="14" borderId="11" xfId="1" applyNumberFormat="1" applyFont="1" applyFill="1" applyBorder="1" applyAlignment="1">
      <alignment vertical="center" wrapText="1"/>
    </xf>
    <xf numFmtId="9" fontId="9" fillId="6" borderId="11" xfId="1" applyNumberFormat="1" applyFont="1" applyFill="1" applyBorder="1" applyAlignment="1">
      <alignment vertical="center" wrapText="1"/>
    </xf>
    <xf numFmtId="9" fontId="9" fillId="10" borderId="11" xfId="1" applyNumberFormat="1" applyFont="1" applyFill="1" applyBorder="1" applyAlignment="1">
      <alignment vertical="center" wrapText="1"/>
    </xf>
    <xf numFmtId="167" fontId="1" fillId="2" borderId="0" xfId="1" applyNumberFormat="1" applyFont="1" applyFill="1" applyBorder="1" applyAlignment="1">
      <alignment horizontal="left"/>
    </xf>
    <xf numFmtId="167" fontId="1" fillId="2" borderId="4" xfId="1" applyNumberFormat="1" applyFont="1" applyFill="1" applyBorder="1" applyAlignment="1">
      <alignment horizontal="left"/>
    </xf>
    <xf numFmtId="0" fontId="7" fillId="4" borderId="15" xfId="1" applyFont="1" applyFill="1" applyBorder="1" applyAlignment="1">
      <alignment vertical="top" wrapText="1"/>
    </xf>
    <xf numFmtId="0" fontId="7" fillId="4" borderId="16" xfId="1" applyFont="1" applyFill="1" applyBorder="1" applyAlignment="1">
      <alignment vertical="top" wrapText="1"/>
    </xf>
    <xf numFmtId="0" fontId="8" fillId="4" borderId="17" xfId="1" applyFont="1" applyFill="1" applyBorder="1" applyAlignment="1">
      <alignment vertical="center" wrapText="1"/>
    </xf>
    <xf numFmtId="9" fontId="9" fillId="6" borderId="17" xfId="1" applyNumberFormat="1" applyFont="1" applyFill="1" applyBorder="1" applyAlignment="1">
      <alignment vertical="center" wrapText="1"/>
    </xf>
    <xf numFmtId="9" fontId="9" fillId="13" borderId="17" xfId="1" applyNumberFormat="1" applyFont="1" applyFill="1" applyBorder="1" applyAlignment="1">
      <alignment vertical="center" wrapText="1"/>
    </xf>
    <xf numFmtId="9" fontId="9" fillId="10" borderId="17" xfId="1" applyNumberFormat="1" applyFont="1" applyFill="1" applyBorder="1" applyAlignment="1">
      <alignment vertical="center" wrapText="1"/>
    </xf>
    <xf numFmtId="9" fontId="9" fillId="7" borderId="17" xfId="1" applyNumberFormat="1" applyFont="1" applyFill="1" applyBorder="1" applyAlignment="1">
      <alignment vertical="center" wrapText="1"/>
    </xf>
    <xf numFmtId="0" fontId="9" fillId="15" borderId="17" xfId="1" applyFont="1" applyFill="1" applyBorder="1" applyAlignment="1">
      <alignment vertical="center" wrapText="1"/>
    </xf>
    <xf numFmtId="9" fontId="9" fillId="7" borderId="18" xfId="1" applyNumberFormat="1" applyFont="1" applyFill="1" applyBorder="1" applyAlignment="1">
      <alignment vertical="center" wrapText="1"/>
    </xf>
    <xf numFmtId="167" fontId="3" fillId="3" borderId="6" xfId="1" applyNumberFormat="1" applyFont="1" applyFill="1" applyBorder="1" applyAlignment="1">
      <alignment horizontal="right" vertical="top"/>
    </xf>
    <xf numFmtId="9" fontId="3" fillId="3" borderId="1" xfId="1" applyNumberFormat="1" applyFont="1" applyFill="1" applyBorder="1" applyAlignment="1">
      <alignment horizontal="right" vertical="top"/>
    </xf>
    <xf numFmtId="9" fontId="4" fillId="3" borderId="1" xfId="1" applyNumberFormat="1" applyFont="1" applyFill="1" applyBorder="1" applyAlignment="1">
      <alignment horizontal="right" vertical="top"/>
    </xf>
    <xf numFmtId="166" fontId="0" fillId="5" borderId="20" xfId="0" applyNumberFormat="1" applyFont="1" applyFill="1" applyBorder="1" applyAlignment="1">
      <alignment horizontal="right"/>
    </xf>
    <xf numFmtId="9" fontId="4" fillId="3" borderId="21" xfId="0" applyNumberFormat="1" applyFont="1" applyFill="1" applyBorder="1" applyAlignment="1">
      <alignment horizontal="right" vertical="top"/>
    </xf>
    <xf numFmtId="9" fontId="4" fillId="3" borderId="22" xfId="0" applyNumberFormat="1" applyFont="1" applyFill="1" applyBorder="1" applyAlignment="1">
      <alignment horizontal="right" vertical="top"/>
    </xf>
    <xf numFmtId="9" fontId="4" fillId="3" borderId="23" xfId="0" applyNumberFormat="1" applyFont="1" applyFill="1" applyBorder="1" applyAlignment="1">
      <alignment horizontal="right" vertical="top"/>
    </xf>
    <xf numFmtId="0" fontId="3" fillId="3" borderId="1" xfId="0" applyFont="1" applyFill="1" applyBorder="1" applyAlignment="1">
      <alignment horizontal="center" vertical="top"/>
    </xf>
    <xf numFmtId="167" fontId="0" fillId="2" borderId="0" xfId="0" applyNumberFormat="1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  <xf numFmtId="166" fontId="0" fillId="16" borderId="2" xfId="0" applyNumberFormat="1" applyFill="1" applyBorder="1" applyAlignment="1">
      <alignment horizontal="right"/>
    </xf>
    <xf numFmtId="166" fontId="0" fillId="17" borderId="2" xfId="0" applyNumberFormat="1" applyFill="1" applyBorder="1" applyAlignment="1">
      <alignment horizontal="right"/>
    </xf>
    <xf numFmtId="166" fontId="0" fillId="18" borderId="2" xfId="0" applyNumberFormat="1" applyFill="1" applyBorder="1" applyAlignment="1">
      <alignment horizontal="right"/>
    </xf>
    <xf numFmtId="166" fontId="0" fillId="12" borderId="2" xfId="0" applyNumberFormat="1" applyFill="1" applyBorder="1" applyAlignment="1">
      <alignment horizontal="right"/>
    </xf>
    <xf numFmtId="166" fontId="0" fillId="19" borderId="2" xfId="0" applyNumberFormat="1" applyFill="1" applyBorder="1" applyAlignment="1">
      <alignment horizontal="right"/>
    </xf>
    <xf numFmtId="166" fontId="0" fillId="20" borderId="2" xfId="0" applyNumberFormat="1" applyFill="1" applyBorder="1" applyAlignment="1">
      <alignment horizontal="right"/>
    </xf>
    <xf numFmtId="0" fontId="3" fillId="3" borderId="1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 vertical="top" wrapText="1"/>
    </xf>
    <xf numFmtId="165" fontId="3" fillId="3" borderId="0" xfId="0" applyNumberFormat="1" applyFont="1" applyFill="1" applyBorder="1" applyAlignment="1">
      <alignment horizontal="left" vertical="top"/>
    </xf>
    <xf numFmtId="9" fontId="4" fillId="3" borderId="0" xfId="0" applyNumberFormat="1" applyFont="1" applyFill="1" applyBorder="1" applyAlignment="1">
      <alignment horizontal="right" vertical="top"/>
    </xf>
    <xf numFmtId="0" fontId="0" fillId="2" borderId="0" xfId="0" applyFill="1" applyAlignment="1">
      <alignment horizontal="left"/>
    </xf>
    <xf numFmtId="0" fontId="0" fillId="2" borderId="0" xfId="0" applyFill="1" applyAlignment="1">
      <alignment horizontal="center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166" fontId="0" fillId="6" borderId="2" xfId="0" applyNumberFormat="1" applyFill="1" applyBorder="1" applyAlignment="1">
      <alignment horizontal="right"/>
    </xf>
    <xf numFmtId="166" fontId="0" fillId="7" borderId="2" xfId="0" applyNumberFormat="1" applyFill="1" applyBorder="1" applyAlignment="1">
      <alignment horizontal="right"/>
    </xf>
    <xf numFmtId="166" fontId="0" fillId="10" borderId="2" xfId="0" applyNumberFormat="1" applyFill="1" applyBorder="1" applyAlignment="1">
      <alignment horizontal="right"/>
    </xf>
    <xf numFmtId="166" fontId="0" fillId="8" borderId="2" xfId="0" applyNumberFormat="1" applyFill="1" applyBorder="1" applyAlignment="1">
      <alignment horizontal="right"/>
    </xf>
    <xf numFmtId="166" fontId="0" fillId="5" borderId="2" xfId="0" applyNumberFormat="1" applyFill="1" applyBorder="1" applyAlignment="1">
      <alignment horizontal="right"/>
    </xf>
    <xf numFmtId="9" fontId="4" fillId="3" borderId="0" xfId="0" applyNumberFormat="1" applyFont="1" applyFill="1" applyAlignment="1">
      <alignment horizontal="right" vertical="top"/>
    </xf>
    <xf numFmtId="166" fontId="0" fillId="9" borderId="2" xfId="0" applyNumberFormat="1" applyFill="1" applyBorder="1" applyAlignment="1">
      <alignment horizontal="right"/>
    </xf>
    <xf numFmtId="9" fontId="4" fillId="10" borderId="4" xfId="0" applyNumberFormat="1" applyFont="1" applyFill="1" applyBorder="1" applyAlignment="1">
      <alignment horizontal="right" vertical="top"/>
    </xf>
    <xf numFmtId="0" fontId="3" fillId="3" borderId="0" xfId="0" applyFont="1" applyFill="1" applyAlignment="1">
      <alignment horizontal="left" vertical="top"/>
    </xf>
    <xf numFmtId="9" fontId="3" fillId="3" borderId="3" xfId="0" applyNumberFormat="1" applyFont="1" applyFill="1" applyBorder="1" applyAlignment="1">
      <alignment horizontal="right" vertical="top"/>
    </xf>
    <xf numFmtId="9" fontId="3" fillId="3" borderId="0" xfId="0" applyNumberFormat="1" applyFont="1" applyFill="1" applyAlignment="1">
      <alignment horizontal="right" vertical="top"/>
    </xf>
    <xf numFmtId="9" fontId="3" fillId="21" borderId="4" xfId="0" applyNumberFormat="1" applyFont="1" applyFill="1" applyBorder="1" applyAlignment="1">
      <alignment horizontal="right" vertical="top"/>
    </xf>
    <xf numFmtId="9" fontId="3" fillId="3" borderId="4" xfId="0" applyNumberFormat="1" applyFont="1" applyFill="1" applyBorder="1" applyAlignment="1">
      <alignment horizontal="right" vertical="top"/>
    </xf>
    <xf numFmtId="167" fontId="0" fillId="2" borderId="3" xfId="0" applyNumberFormat="1" applyFill="1" applyBorder="1" applyAlignment="1">
      <alignment horizontal="left"/>
    </xf>
    <xf numFmtId="167" fontId="0" fillId="2" borderId="0" xfId="0" applyNumberFormat="1" applyFill="1" applyAlignment="1">
      <alignment horizontal="left"/>
    </xf>
    <xf numFmtId="167" fontId="0" fillId="2" borderId="4" xfId="0" applyNumberFormat="1" applyFill="1" applyBorder="1" applyAlignment="1">
      <alignment horizontal="left"/>
    </xf>
    <xf numFmtId="167" fontId="3" fillId="3" borderId="0" xfId="0" applyNumberFormat="1" applyFont="1" applyFill="1" applyAlignment="1">
      <alignment horizontal="right" vertical="top"/>
    </xf>
    <xf numFmtId="0" fontId="3" fillId="3" borderId="0" xfId="0" applyFont="1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7" fontId="3" fillId="3" borderId="24" xfId="0" applyNumberFormat="1" applyFont="1" applyFill="1" applyBorder="1" applyAlignment="1">
      <alignment horizontal="right" vertical="top"/>
    </xf>
    <xf numFmtId="166" fontId="0" fillId="8" borderId="20" xfId="0" applyNumberFormat="1" applyFont="1" applyFill="1" applyBorder="1" applyAlignment="1">
      <alignment horizontal="right"/>
    </xf>
    <xf numFmtId="0" fontId="0" fillId="2" borderId="0" xfId="0" applyFill="1" applyAlignment="1">
      <alignment horizontal="left"/>
    </xf>
    <xf numFmtId="0" fontId="3" fillId="3" borderId="1" xfId="0" applyFont="1" applyFill="1" applyBorder="1" applyAlignment="1">
      <alignment horizontal="center"/>
    </xf>
    <xf numFmtId="166" fontId="0" fillId="22" borderId="2" xfId="0" applyNumberFormat="1" applyFill="1" applyBorder="1" applyAlignment="1">
      <alignment horizontal="right"/>
    </xf>
    <xf numFmtId="0" fontId="0" fillId="2" borderId="0" xfId="0" applyFont="1" applyFill="1" applyBorder="1" applyAlignment="1">
      <alignment horizontal="left"/>
    </xf>
    <xf numFmtId="14" fontId="3" fillId="3" borderId="1" xfId="0" applyNumberFormat="1" applyFont="1" applyFill="1" applyBorder="1" applyAlignment="1">
      <alignment horizontal="center" vertical="center" wrapText="1"/>
    </xf>
    <xf numFmtId="164" fontId="3" fillId="3" borderId="7" xfId="0" applyNumberFormat="1" applyFont="1" applyFill="1" applyBorder="1" applyAlignment="1">
      <alignment horizontal="center" wrapText="1"/>
    </xf>
    <xf numFmtId="0" fontId="0" fillId="2" borderId="8" xfId="0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3" fillId="3" borderId="7" xfId="0" applyFont="1" applyFill="1" applyBorder="1" applyAlignment="1">
      <alignment horizontal="left" vertical="top" wrapText="1"/>
    </xf>
    <xf numFmtId="0" fontId="0" fillId="2" borderId="8" xfId="0" applyFill="1" applyBorder="1" applyAlignment="1">
      <alignment horizontal="left" vertical="top" wrapText="1"/>
    </xf>
    <xf numFmtId="0" fontId="0" fillId="2" borderId="9" xfId="0" applyFill="1" applyBorder="1" applyAlignment="1">
      <alignment horizontal="left" vertical="top" wrapText="1"/>
    </xf>
    <xf numFmtId="0" fontId="2" fillId="2" borderId="0" xfId="0" applyFont="1" applyFill="1" applyAlignment="1">
      <alignment horizontal="center" wrapText="1"/>
    </xf>
    <xf numFmtId="0" fontId="0" fillId="2" borderId="0" xfId="0" applyFill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4" fontId="2" fillId="2" borderId="24" xfId="0" applyNumberFormat="1" applyFont="1" applyFill="1" applyBorder="1" applyAlignment="1">
      <alignment horizontal="center" wrapText="1"/>
    </xf>
    <xf numFmtId="0" fontId="0" fillId="2" borderId="24" xfId="0" applyFont="1" applyFill="1" applyBorder="1" applyAlignment="1">
      <alignment horizontal="left"/>
    </xf>
    <xf numFmtId="164" fontId="3" fillId="3" borderId="1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2" borderId="8" xfId="0" applyFont="1" applyFill="1" applyBorder="1" applyAlignment="1">
      <alignment horizontal="left" vertical="top" wrapText="1"/>
    </xf>
    <xf numFmtId="0" fontId="0" fillId="2" borderId="9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horizontal="left"/>
    </xf>
    <xf numFmtId="14" fontId="2" fillId="2" borderId="0" xfId="0" applyNumberFormat="1" applyFont="1" applyFill="1" applyBorder="1" applyAlignment="1">
      <alignment horizontal="center" wrapText="1"/>
    </xf>
    <xf numFmtId="164" fontId="3" fillId="3" borderId="1" xfId="1" applyNumberFormat="1" applyFont="1" applyFill="1" applyBorder="1" applyAlignment="1">
      <alignment horizontal="center"/>
    </xf>
    <xf numFmtId="0" fontId="3" fillId="3" borderId="1" xfId="1" applyFont="1" applyFill="1" applyBorder="1" applyAlignment="1">
      <alignment horizontal="center"/>
    </xf>
    <xf numFmtId="0" fontId="7" fillId="4" borderId="14" xfId="1" applyFont="1" applyFill="1" applyBorder="1" applyAlignment="1">
      <alignment vertical="top" wrapText="1"/>
    </xf>
    <xf numFmtId="0" fontId="1" fillId="0" borderId="13" xfId="1" applyBorder="1" applyAlignment="1"/>
    <xf numFmtId="0" fontId="1" fillId="0" borderId="19" xfId="1" applyBorder="1" applyAlignment="1"/>
    <xf numFmtId="0" fontId="2" fillId="2" borderId="0" xfId="1" applyFont="1" applyFill="1" applyBorder="1" applyAlignment="1">
      <alignment horizontal="center" wrapText="1"/>
    </xf>
    <xf numFmtId="0" fontId="1" fillId="2" borderId="0" xfId="1" applyFont="1" applyFill="1" applyBorder="1" applyAlignment="1">
      <alignment horizontal="left"/>
    </xf>
  </cellXfs>
  <cellStyles count="2">
    <cellStyle name="Normal" xfId="0" builtinId="0"/>
    <cellStyle name="Normal 2" xfId="1" xr:uid="{00000000-0005-0000-0000-000001000000}"/>
  </cellStyles>
  <dxfs count="7">
    <dxf>
      <fill>
        <patternFill>
          <bgColor rgb="FFFFFF00"/>
        </patternFill>
      </fill>
    </dxf>
    <dxf>
      <fill>
        <patternFill>
          <bgColor theme="0" tint="-0.24994659260841701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3" tint="0.79998168889431442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286CF-B835-4AA7-9CA4-AA0A4CEA2B48}">
  <dimension ref="A1:AM80"/>
  <sheetViews>
    <sheetView tabSelected="1" topLeftCell="B1" zoomScaleNormal="100" workbookViewId="0">
      <pane xSplit="2" ySplit="4" topLeftCell="D5" activePane="bottomRight" state="frozen"/>
      <selection activeCell="B1" sqref="B1"/>
      <selection pane="topRight" activeCell="D1" sqref="D1"/>
      <selection pane="bottomLeft" activeCell="B5" sqref="B5"/>
      <selection pane="bottomRight" activeCell="AB3" sqref="AB3"/>
    </sheetView>
  </sheetViews>
  <sheetFormatPr defaultColWidth="11.42578125" defaultRowHeight="12" customHeight="1"/>
  <cols>
    <col min="1" max="1" width="6.7109375" style="95" hidden="1" customWidth="1"/>
    <col min="2" max="2" width="9.140625" style="95" customWidth="1"/>
    <col min="3" max="3" width="0.5703125" style="95" customWidth="1"/>
    <col min="4" max="9" width="6.7109375" style="95" bestFit="1" customWidth="1"/>
    <col min="10" max="11" width="5.7109375" style="95" bestFit="1" customWidth="1"/>
    <col min="12" max="12" width="6.7109375" style="95" bestFit="1" customWidth="1"/>
    <col min="13" max="13" width="8.140625" style="95" bestFit="1" customWidth="1"/>
    <col min="14" max="21" width="6.7109375" style="95" bestFit="1" customWidth="1"/>
    <col min="22" max="26" width="5.7109375" style="95" bestFit="1" customWidth="1"/>
    <col min="27" max="27" width="2.7109375" style="95" customWidth="1"/>
    <col min="28" max="28" width="10" style="95" customWidth="1"/>
    <col min="29" max="31" width="8" style="95" customWidth="1"/>
    <col min="32" max="32" width="13.85546875" style="95" customWidth="1"/>
    <col min="33" max="16384" width="11.42578125" style="95"/>
  </cols>
  <sheetData>
    <row r="1" spans="1:39" ht="15.95" customHeight="1">
      <c r="A1" s="131" t="s">
        <v>245</v>
      </c>
      <c r="B1" s="131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</row>
    <row r="2" spans="1:39" ht="12" customHeight="1">
      <c r="B2" s="136">
        <v>45342</v>
      </c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20"/>
    </row>
    <row r="3" spans="1:39" ht="24" customHeight="1">
      <c r="A3" s="133"/>
      <c r="B3" s="133"/>
      <c r="C3" s="133"/>
      <c r="D3" s="134" t="s">
        <v>0</v>
      </c>
      <c r="E3" s="135"/>
      <c r="F3" s="135"/>
      <c r="G3" s="135"/>
      <c r="H3" s="135"/>
      <c r="I3" s="134" t="s">
        <v>1</v>
      </c>
      <c r="J3" s="135"/>
      <c r="K3" s="135"/>
      <c r="L3" s="135"/>
      <c r="M3" s="135"/>
      <c r="N3" s="135"/>
      <c r="O3" s="134" t="s">
        <v>2</v>
      </c>
      <c r="P3" s="135"/>
      <c r="Q3" s="135"/>
      <c r="R3" s="135"/>
      <c r="S3" s="134" t="s">
        <v>3</v>
      </c>
      <c r="T3" s="135"/>
      <c r="U3" s="135"/>
      <c r="V3" s="134" t="s">
        <v>4</v>
      </c>
      <c r="W3" s="135"/>
      <c r="X3" s="135"/>
      <c r="Y3" s="134" t="s">
        <v>5</v>
      </c>
      <c r="Z3" s="135"/>
      <c r="AB3" s="96"/>
      <c r="AC3" s="125" t="s">
        <v>226</v>
      </c>
      <c r="AD3" s="126"/>
      <c r="AE3" s="127"/>
      <c r="AF3" s="124" t="s">
        <v>247</v>
      </c>
    </row>
    <row r="4" spans="1:39" ht="14.1" customHeight="1">
      <c r="A4" s="133"/>
      <c r="B4" s="133"/>
      <c r="C4" s="133"/>
      <c r="D4" s="91" t="s">
        <v>6</v>
      </c>
      <c r="E4" s="91" t="s">
        <v>7</v>
      </c>
      <c r="F4" s="91" t="s">
        <v>8</v>
      </c>
      <c r="G4" s="91" t="s">
        <v>9</v>
      </c>
      <c r="H4" s="91" t="s">
        <v>10</v>
      </c>
      <c r="I4" s="91" t="s">
        <v>6</v>
      </c>
      <c r="J4" s="91" t="s">
        <v>7</v>
      </c>
      <c r="K4" s="91" t="s">
        <v>8</v>
      </c>
      <c r="L4" s="91" t="s">
        <v>9</v>
      </c>
      <c r="M4" s="91" t="s">
        <v>10</v>
      </c>
      <c r="N4" s="91" t="s">
        <v>11</v>
      </c>
      <c r="O4" s="91" t="s">
        <v>6</v>
      </c>
      <c r="P4" s="91" t="s">
        <v>7</v>
      </c>
      <c r="Q4" s="91" t="s">
        <v>8</v>
      </c>
      <c r="R4" s="91" t="s">
        <v>10</v>
      </c>
      <c r="S4" s="91" t="s">
        <v>6</v>
      </c>
      <c r="T4" s="91" t="s">
        <v>8</v>
      </c>
      <c r="U4" s="91" t="s">
        <v>10</v>
      </c>
      <c r="V4" s="91" t="s">
        <v>6</v>
      </c>
      <c r="W4" s="91" t="s">
        <v>7</v>
      </c>
      <c r="X4" s="91" t="s">
        <v>8</v>
      </c>
      <c r="Y4" s="91" t="s">
        <v>6</v>
      </c>
      <c r="Z4" s="91" t="s">
        <v>9</v>
      </c>
      <c r="AC4" s="91">
        <v>2019</v>
      </c>
      <c r="AD4" s="91">
        <v>2020</v>
      </c>
      <c r="AE4" s="91">
        <v>2021</v>
      </c>
      <c r="AF4" s="91">
        <v>2022</v>
      </c>
      <c r="AG4" s="121" t="str">
        <f>AF4&amp;" - "&amp;AE4</f>
        <v>2022 - 2021</v>
      </c>
    </row>
    <row r="5" spans="1:39" ht="12" customHeight="1">
      <c r="AC5" s="97"/>
      <c r="AD5" s="97"/>
      <c r="AF5" s="98"/>
    </row>
    <row r="6" spans="1:39" ht="12" customHeight="1">
      <c r="A6" s="3" t="s">
        <v>199</v>
      </c>
      <c r="B6" s="3" t="s">
        <v>199</v>
      </c>
      <c r="AB6" s="82" t="s">
        <v>199</v>
      </c>
      <c r="AC6" s="35">
        <f>'Annual report 2019'!AH6</f>
        <v>0.40160942463207144</v>
      </c>
      <c r="AD6" s="35">
        <f>'Annual Report 2020'!AH6</f>
        <v>0.41964608499444983</v>
      </c>
      <c r="AE6" s="35">
        <f>'Annual Report 2021'!AH6</f>
        <v>0.44981853142287354</v>
      </c>
      <c r="AF6" s="35">
        <f>AVERAGE(AF7:AF33)</f>
        <v>0.47546911325484892</v>
      </c>
      <c r="AG6" s="35">
        <f>AF6-AE6</f>
        <v>2.5650581831975383E-2</v>
      </c>
      <c r="AI6" s="82" t="s">
        <v>160</v>
      </c>
      <c r="AJ6" s="37">
        <v>0.80850683491062025</v>
      </c>
      <c r="AL6" s="82" t="s">
        <v>149</v>
      </c>
      <c r="AM6" s="37">
        <v>0.19545279383429701</v>
      </c>
    </row>
    <row r="7" spans="1:39" ht="14.1" customHeight="1">
      <c r="A7" s="3" t="s">
        <v>37</v>
      </c>
      <c r="B7" s="3" t="s">
        <v>147</v>
      </c>
      <c r="C7" s="4">
        <v>2022</v>
      </c>
      <c r="D7" s="99" t="s">
        <v>19</v>
      </c>
      <c r="E7" s="100" t="s">
        <v>20</v>
      </c>
      <c r="F7" s="101" t="s">
        <v>34</v>
      </c>
      <c r="G7" s="101" t="s">
        <v>45</v>
      </c>
      <c r="H7" s="101" t="s">
        <v>45</v>
      </c>
      <c r="I7" s="100" t="s">
        <v>20</v>
      </c>
      <c r="J7" s="103" t="s">
        <v>71</v>
      </c>
      <c r="K7" s="100" t="s">
        <v>20</v>
      </c>
      <c r="L7" s="100" t="s">
        <v>20</v>
      </c>
      <c r="M7" s="100" t="s">
        <v>20</v>
      </c>
      <c r="N7" s="102" t="s">
        <v>31</v>
      </c>
      <c r="O7" s="100" t="s">
        <v>20</v>
      </c>
      <c r="P7" s="103" t="s">
        <v>40</v>
      </c>
      <c r="Q7" s="100" t="s">
        <v>20</v>
      </c>
      <c r="R7" s="99" t="s">
        <v>41</v>
      </c>
      <c r="S7" s="100" t="s">
        <v>20</v>
      </c>
      <c r="T7" s="100" t="s">
        <v>20</v>
      </c>
      <c r="U7" s="100" t="s">
        <v>20</v>
      </c>
      <c r="V7" s="100" t="s">
        <v>20</v>
      </c>
      <c r="W7" s="100" t="s">
        <v>20</v>
      </c>
      <c r="X7" s="100" t="s">
        <v>20</v>
      </c>
      <c r="Y7" s="100" t="s">
        <v>20</v>
      </c>
      <c r="Z7" s="100" t="s">
        <v>20</v>
      </c>
      <c r="AB7" s="82" t="s">
        <v>147</v>
      </c>
      <c r="AC7" s="36">
        <f>'Annual report 2019'!AH7</f>
        <v>0.15636801541425818</v>
      </c>
      <c r="AD7" s="36">
        <f>'Annual Report 2020'!AH7</f>
        <v>0.17832369942196533</v>
      </c>
      <c r="AE7" s="104">
        <f>'Annual Report 2021'!AH7</f>
        <v>0.19560693641618498</v>
      </c>
      <c r="AF7" s="37">
        <f>(D7*D$79+E7*E$79+F7*F$79+G7*G$79+H7*H$79+I7*I$79+J7*J$79+K7*K$79+L7*L$79+M7*M$79+N7*N$79+O7*O$79+P7*P$79+Q7*Q$79+R7*R$79+S7*S$79+T7*T$79+U7*U$79+V7*V$79+W7*W$79+X7*X$79+Y7*Y$79+Z7*Z$79)/SUM(D$79:Z$79)</f>
        <v>0.2689884393063583</v>
      </c>
      <c r="AG7" s="37">
        <f>AF7-AE7</f>
        <v>7.3381502890173311E-2</v>
      </c>
      <c r="AI7" s="82" t="s">
        <v>164</v>
      </c>
      <c r="AJ7" s="37">
        <v>0.70868102288021539</v>
      </c>
      <c r="AL7" s="82" t="s">
        <v>162</v>
      </c>
      <c r="AM7" s="37">
        <v>8.1585244267198487E-2</v>
      </c>
    </row>
    <row r="8" spans="1:39" ht="14.1" customHeight="1">
      <c r="A8" s="3" t="s">
        <v>42</v>
      </c>
      <c r="B8" s="3" t="s">
        <v>148</v>
      </c>
      <c r="C8" s="4">
        <v>2022</v>
      </c>
      <c r="D8" s="102" t="s">
        <v>77</v>
      </c>
      <c r="E8" s="100" t="s">
        <v>20</v>
      </c>
      <c r="F8" s="99" t="s">
        <v>26</v>
      </c>
      <c r="G8" s="100" t="s">
        <v>20</v>
      </c>
      <c r="H8" s="99" t="s">
        <v>43</v>
      </c>
      <c r="I8" s="102" t="s">
        <v>44</v>
      </c>
      <c r="J8" s="99" t="s">
        <v>234</v>
      </c>
      <c r="K8" s="100" t="s">
        <v>20</v>
      </c>
      <c r="L8" s="103" t="s">
        <v>18</v>
      </c>
      <c r="M8" s="103" t="s">
        <v>46</v>
      </c>
      <c r="N8" s="102" t="s">
        <v>47</v>
      </c>
      <c r="O8" s="101" t="s">
        <v>48</v>
      </c>
      <c r="P8" s="103" t="s">
        <v>49</v>
      </c>
      <c r="Q8" s="100" t="s">
        <v>20</v>
      </c>
      <c r="R8" s="99" t="s">
        <v>43</v>
      </c>
      <c r="S8" s="102" t="s">
        <v>31</v>
      </c>
      <c r="T8" s="100" t="s">
        <v>20</v>
      </c>
      <c r="U8" s="99" t="s">
        <v>26</v>
      </c>
      <c r="V8" s="101" t="s">
        <v>54</v>
      </c>
      <c r="W8" s="101" t="s">
        <v>32</v>
      </c>
      <c r="X8" s="101" t="s">
        <v>51</v>
      </c>
      <c r="Y8" s="99" t="s">
        <v>43</v>
      </c>
      <c r="Z8" s="103" t="s">
        <v>15</v>
      </c>
      <c r="AB8" s="82" t="s">
        <v>148</v>
      </c>
      <c r="AC8" s="36">
        <f>'Annual report 2019'!AH8</f>
        <v>0.20672447013487474</v>
      </c>
      <c r="AD8" s="36">
        <f>'Annual Report 2020'!AH8</f>
        <v>0.23306358381502887</v>
      </c>
      <c r="AE8" s="104">
        <f>'Annual Report 2021'!AH8</f>
        <v>0.25094412331406551</v>
      </c>
      <c r="AF8" s="37">
        <f>(D8*D$79+E8*E$79+F8*F$79+G8*G$79+H8*H$79+I8*I$79+J8*J$79+K8*K$79+L8*L$79+M8*M$79+N8*N$79+O8*O$79+P8*P$79+Q8*Q$79+R8*R$79+S8*S$79+T8*T$79+U8*U$79+V8*V$79+W8*W$79+X8*X$79+Y8*Y$79+Z8*Z$79)/SUM(D$79:Z$79)</f>
        <v>0.28041425818882465</v>
      </c>
      <c r="AG8" s="37">
        <f t="shared" ref="AG8:AG33" si="0">AF8-AE8</f>
        <v>2.9470134874759135E-2</v>
      </c>
      <c r="AI8" s="82" t="s">
        <v>161</v>
      </c>
      <c r="AJ8" s="37">
        <v>0.68361271676300572</v>
      </c>
      <c r="AL8" s="82" t="s">
        <v>161</v>
      </c>
      <c r="AM8" s="37">
        <v>7.1531791907514464E-2</v>
      </c>
    </row>
    <row r="9" spans="1:39" ht="14.1" customHeight="1">
      <c r="A9" s="3" t="s">
        <v>68</v>
      </c>
      <c r="B9" s="3" t="s">
        <v>149</v>
      </c>
      <c r="C9" s="4">
        <v>2022</v>
      </c>
      <c r="D9" s="102" t="s">
        <v>31</v>
      </c>
      <c r="E9" s="102" t="s">
        <v>69</v>
      </c>
      <c r="F9" s="103" t="s">
        <v>40</v>
      </c>
      <c r="G9" s="102" t="s">
        <v>47</v>
      </c>
      <c r="H9" s="102" t="s">
        <v>27</v>
      </c>
      <c r="I9" s="102" t="s">
        <v>44</v>
      </c>
      <c r="J9" s="99" t="s">
        <v>28</v>
      </c>
      <c r="K9" s="103" t="s">
        <v>15</v>
      </c>
      <c r="L9" s="101" t="s">
        <v>34</v>
      </c>
      <c r="M9" s="103" t="s">
        <v>71</v>
      </c>
      <c r="N9" s="102" t="s">
        <v>31</v>
      </c>
      <c r="O9" s="102" t="s">
        <v>31</v>
      </c>
      <c r="P9" s="103" t="s">
        <v>72</v>
      </c>
      <c r="Q9" s="103" t="s">
        <v>15</v>
      </c>
      <c r="R9" s="102" t="s">
        <v>33</v>
      </c>
      <c r="S9" s="102" t="s">
        <v>31</v>
      </c>
      <c r="T9" s="102" t="s">
        <v>31</v>
      </c>
      <c r="U9" s="102" t="s">
        <v>31</v>
      </c>
      <c r="V9" s="101" t="s">
        <v>73</v>
      </c>
      <c r="W9" s="101" t="s">
        <v>36</v>
      </c>
      <c r="X9" s="102" t="s">
        <v>85</v>
      </c>
      <c r="Y9" s="100" t="s">
        <v>20</v>
      </c>
      <c r="Z9" s="103" t="s">
        <v>74</v>
      </c>
      <c r="AB9" s="82" t="s">
        <v>149</v>
      </c>
      <c r="AC9" s="36">
        <f>'Annual report 2019'!AH9</f>
        <v>0.36762042389210015</v>
      </c>
      <c r="AD9" s="36">
        <f>'Annual Report 2020'!AH9</f>
        <v>0.37181117533718694</v>
      </c>
      <c r="AE9" s="104">
        <f>'Annual Report 2021'!AH9</f>
        <v>0.42515414258188827</v>
      </c>
      <c r="AF9" s="37">
        <f>(D9*D$79+E9*E$79+F9*F$79+G9*G$79+H9*H$79+I9*I$79+J9*J$79+K9*K$79+L9*L$79+M9*M$79+N9*N$79+O9*O$79+P9*P$79+Q9*Q$79+R9*R$79+S9*S$79+T9*T$79+U9*U$79+V9*V$79+W9*W$79+X9*X$79+Y9*Y$79+Z9*Z$79)/SUM(D$79:Z$79)</f>
        <v>0.62060693641618492</v>
      </c>
      <c r="AG9" s="37">
        <f t="shared" si="0"/>
        <v>0.19545279383429665</v>
      </c>
      <c r="AI9" s="82" t="s">
        <v>156</v>
      </c>
      <c r="AJ9" s="37">
        <v>0.65420038535645475</v>
      </c>
      <c r="AL9" s="82" t="s">
        <v>157</v>
      </c>
      <c r="AM9" s="37">
        <v>5.9624277456647556E-2</v>
      </c>
    </row>
    <row r="10" spans="1:39" ht="14.1" customHeight="1">
      <c r="A10" s="3" t="s">
        <v>81</v>
      </c>
      <c r="B10" s="3" t="s">
        <v>150</v>
      </c>
      <c r="C10" s="4">
        <v>2022</v>
      </c>
      <c r="D10" s="102" t="s">
        <v>47</v>
      </c>
      <c r="E10" s="103" t="s">
        <v>30</v>
      </c>
      <c r="F10" s="103" t="s">
        <v>40</v>
      </c>
      <c r="G10" s="101" t="s">
        <v>61</v>
      </c>
      <c r="H10" s="99" t="s">
        <v>43</v>
      </c>
      <c r="I10" s="103" t="s">
        <v>18</v>
      </c>
      <c r="J10" s="103" t="s">
        <v>15</v>
      </c>
      <c r="K10" s="103" t="s">
        <v>15</v>
      </c>
      <c r="L10" s="103" t="s">
        <v>15</v>
      </c>
      <c r="M10" s="102" t="s">
        <v>76</v>
      </c>
      <c r="N10" s="102" t="s">
        <v>114</v>
      </c>
      <c r="O10" s="105" t="s">
        <v>22</v>
      </c>
      <c r="P10" s="105" t="s">
        <v>22</v>
      </c>
      <c r="Q10" s="105" t="s">
        <v>22</v>
      </c>
      <c r="R10" s="105" t="s">
        <v>22</v>
      </c>
      <c r="S10" s="103" t="s">
        <v>15</v>
      </c>
      <c r="T10" s="100" t="s">
        <v>20</v>
      </c>
      <c r="U10" s="102" t="s">
        <v>31</v>
      </c>
      <c r="V10" s="99" t="s">
        <v>78</v>
      </c>
      <c r="W10" s="100" t="s">
        <v>20</v>
      </c>
      <c r="X10" s="100" t="s">
        <v>20</v>
      </c>
      <c r="Y10" s="101" t="s">
        <v>32</v>
      </c>
      <c r="Z10" s="101" t="s">
        <v>36</v>
      </c>
      <c r="AB10" s="82" t="s">
        <v>150</v>
      </c>
      <c r="AC10" s="36">
        <f>'Annual report 2019'!AH10</f>
        <v>0.21870662460567827</v>
      </c>
      <c r="AD10" s="36">
        <f>'Annual Report 2020'!AH10</f>
        <v>0.28083070452155623</v>
      </c>
      <c r="AE10" s="104">
        <f>'Annual Report 2021'!AH10</f>
        <v>0.33768664563617246</v>
      </c>
      <c r="AF10" s="37">
        <f>(D10*D$79+E10*E$79+F10*F$79+G10*G$79+H10*H$79+I10*I$79+J10*J$79+K10*K$79+L10*L$79+M10*M$79+N10*N$79+S10*S$79+T10*T$79+U10*U$79+V10*V$79+W10*W$79+X10*X$79+Y10*Y$79+Z10*Z$79)/SUM(D$79:N$79,S$79:Z$79)</f>
        <v>0.35911671924290217</v>
      </c>
      <c r="AG10" s="37">
        <f t="shared" si="0"/>
        <v>2.1430073606729716E-2</v>
      </c>
      <c r="AI10" s="82" t="s">
        <v>149</v>
      </c>
      <c r="AJ10" s="37">
        <v>0.62060693641618492</v>
      </c>
    </row>
    <row r="11" spans="1:39" ht="14.1" customHeight="1">
      <c r="A11" s="3" t="s">
        <v>75</v>
      </c>
      <c r="B11" s="3" t="s">
        <v>151</v>
      </c>
      <c r="C11" s="4">
        <v>2022</v>
      </c>
      <c r="D11" s="102" t="s">
        <v>47</v>
      </c>
      <c r="E11" s="100" t="s">
        <v>20</v>
      </c>
      <c r="F11" s="101" t="s">
        <v>54</v>
      </c>
      <c r="G11" s="100" t="s">
        <v>20</v>
      </c>
      <c r="H11" s="100" t="s">
        <v>20</v>
      </c>
      <c r="I11" s="103" t="s">
        <v>15</v>
      </c>
      <c r="J11" s="102" t="s">
        <v>76</v>
      </c>
      <c r="K11" s="103" t="s">
        <v>15</v>
      </c>
      <c r="L11" s="103" t="s">
        <v>15</v>
      </c>
      <c r="M11" s="102" t="s">
        <v>77</v>
      </c>
      <c r="N11" s="102" t="s">
        <v>114</v>
      </c>
      <c r="O11" s="102" t="s">
        <v>31</v>
      </c>
      <c r="P11" s="101" t="s">
        <v>48</v>
      </c>
      <c r="Q11" s="99" t="s">
        <v>62</v>
      </c>
      <c r="R11" s="102" t="s">
        <v>31</v>
      </c>
      <c r="S11" s="103" t="s">
        <v>15</v>
      </c>
      <c r="T11" s="99" t="s">
        <v>62</v>
      </c>
      <c r="U11" s="99" t="s">
        <v>26</v>
      </c>
      <c r="V11" s="100" t="s">
        <v>20</v>
      </c>
      <c r="W11" s="100" t="s">
        <v>20</v>
      </c>
      <c r="X11" s="99" t="s">
        <v>78</v>
      </c>
      <c r="Y11" s="103" t="s">
        <v>79</v>
      </c>
      <c r="Z11" s="99" t="s">
        <v>80</v>
      </c>
      <c r="AB11" s="82" t="s">
        <v>151</v>
      </c>
      <c r="AC11" s="36">
        <f>'Annual report 2019'!AH11</f>
        <v>0.41419075144508671</v>
      </c>
      <c r="AD11" s="36">
        <f>'Annual Report 2020'!AH11</f>
        <v>0.35577071290944123</v>
      </c>
      <c r="AE11" s="104">
        <f>'Annual Report 2021'!AH11</f>
        <v>0.44401734104046248</v>
      </c>
      <c r="AF11" s="37">
        <f>(D11*D$79+E11*E$79+F11*F$79+G11*G$79+H11*H$79+I11*I$79+J11*J$79+K11*K$79+L11*L$79+M11*M$79+N11*N$79+O11*O$79+P11*P$79+Q11*Q$79+R11*R$79+S11*S$79+T11*T$79+U11*U$79+V11*V$79+W11*W$79+X11*X$79+Y11*Y$79+Z11*Z$79)/SUM(D$79:Z$79)</f>
        <v>0.45467244701348752</v>
      </c>
      <c r="AG11" s="37">
        <f t="shared" si="0"/>
        <v>1.0655105973025047E-2</v>
      </c>
      <c r="AI11" s="82" t="s">
        <v>173</v>
      </c>
      <c r="AJ11" s="39">
        <v>0.6144666001994018</v>
      </c>
    </row>
    <row r="12" spans="1:39" ht="14.1" customHeight="1">
      <c r="A12" s="3" t="s">
        <v>88</v>
      </c>
      <c r="B12" s="3" t="s">
        <v>152</v>
      </c>
      <c r="C12" s="4">
        <v>2022</v>
      </c>
      <c r="D12" s="102" t="s">
        <v>31</v>
      </c>
      <c r="E12" s="102" t="s">
        <v>89</v>
      </c>
      <c r="F12" s="103" t="s">
        <v>15</v>
      </c>
      <c r="G12" s="101" t="s">
        <v>90</v>
      </c>
      <c r="H12" s="103" t="s">
        <v>18</v>
      </c>
      <c r="I12" s="102" t="s">
        <v>44</v>
      </c>
      <c r="J12" s="102" t="s">
        <v>33</v>
      </c>
      <c r="K12" s="101" t="s">
        <v>86</v>
      </c>
      <c r="L12" s="103" t="s">
        <v>15</v>
      </c>
      <c r="M12" s="102" t="s">
        <v>102</v>
      </c>
      <c r="N12" s="101" t="s">
        <v>141</v>
      </c>
      <c r="O12" s="105" t="s">
        <v>22</v>
      </c>
      <c r="P12" s="105" t="s">
        <v>22</v>
      </c>
      <c r="Q12" s="105" t="s">
        <v>22</v>
      </c>
      <c r="R12" s="105" t="s">
        <v>22</v>
      </c>
      <c r="S12" s="105" t="s">
        <v>22</v>
      </c>
      <c r="T12" s="105" t="s">
        <v>22</v>
      </c>
      <c r="U12" s="105" t="s">
        <v>22</v>
      </c>
      <c r="V12" s="101" t="s">
        <v>32</v>
      </c>
      <c r="W12" s="101" t="s">
        <v>48</v>
      </c>
      <c r="X12" s="101" t="s">
        <v>51</v>
      </c>
      <c r="Y12" s="102" t="s">
        <v>91</v>
      </c>
      <c r="Z12" s="102" t="s">
        <v>91</v>
      </c>
      <c r="AB12" s="82" t="s">
        <v>152</v>
      </c>
      <c r="AC12" s="36">
        <f>'Annual report 2019'!AH12</f>
        <v>0.4447052401746725</v>
      </c>
      <c r="AD12" s="36">
        <f>'Annual Report 2020'!AH12</f>
        <v>0.44751091703056767</v>
      </c>
      <c r="AE12" s="104">
        <f>'Annual Report 2021'!AH12</f>
        <v>0.46938864628820959</v>
      </c>
      <c r="AF12" s="37">
        <f>(D12*D$79+E12*E$79+F12*F$79+G12*G$79+H12*H$79+I12*I$79+J12*J$79+K12*K$79+L12*L$79+M12*M$79+N12*N$79+V12*V$79+W12*W$79+X12*X$79+Y12*Y$79+Z12*Z$79)/SUM(D$79:N$79,V$79:Z$79)</f>
        <v>0.45554585152838423</v>
      </c>
      <c r="AG12" s="37">
        <f t="shared" si="0"/>
        <v>-1.3842794759825361E-2</v>
      </c>
      <c r="AI12" s="82" t="s">
        <v>157</v>
      </c>
      <c r="AJ12" s="37">
        <v>0.54623314065510609</v>
      </c>
    </row>
    <row r="13" spans="1:39" ht="14.1" customHeight="1">
      <c r="A13" s="3" t="s">
        <v>105</v>
      </c>
      <c r="B13" s="3" t="s">
        <v>153</v>
      </c>
      <c r="C13" s="4">
        <v>2022</v>
      </c>
      <c r="D13" s="102" t="s">
        <v>31</v>
      </c>
      <c r="E13" s="100" t="s">
        <v>20</v>
      </c>
      <c r="F13" s="100" t="s">
        <v>20</v>
      </c>
      <c r="G13" s="100" t="s">
        <v>20</v>
      </c>
      <c r="H13" s="100" t="s">
        <v>20</v>
      </c>
      <c r="I13" s="103" t="s">
        <v>15</v>
      </c>
      <c r="J13" s="103" t="s">
        <v>232</v>
      </c>
      <c r="K13" s="100" t="s">
        <v>20</v>
      </c>
      <c r="L13" s="102" t="s">
        <v>31</v>
      </c>
      <c r="M13" s="103" t="s">
        <v>107</v>
      </c>
      <c r="N13" s="102" t="s">
        <v>31</v>
      </c>
      <c r="O13" s="105" t="s">
        <v>22</v>
      </c>
      <c r="P13" s="105" t="s">
        <v>22</v>
      </c>
      <c r="Q13" s="105" t="s">
        <v>22</v>
      </c>
      <c r="R13" s="105" t="s">
        <v>22</v>
      </c>
      <c r="S13" s="105" t="s">
        <v>22</v>
      </c>
      <c r="T13" s="105" t="s">
        <v>22</v>
      </c>
      <c r="U13" s="105" t="s">
        <v>22</v>
      </c>
      <c r="V13" s="99" t="s">
        <v>96</v>
      </c>
      <c r="W13" s="101" t="s">
        <v>34</v>
      </c>
      <c r="X13" s="101" t="s">
        <v>82</v>
      </c>
      <c r="Y13" s="99" t="s">
        <v>43</v>
      </c>
      <c r="Z13" s="101" t="s">
        <v>50</v>
      </c>
      <c r="AB13" s="82" t="s">
        <v>153</v>
      </c>
      <c r="AC13" s="36">
        <f>'Annual report 2019'!AH13</f>
        <v>0.31509825327510921</v>
      </c>
      <c r="AD13" s="36">
        <f>'Annual Report 2020'!AH13</f>
        <v>0.29296943231441042</v>
      </c>
      <c r="AE13" s="104">
        <f>'Annual Report 2021'!AH13</f>
        <v>0.37204148471615717</v>
      </c>
      <c r="AF13" s="37">
        <f>(D13*D$79+E13*E$79+F13*F$79+G13*G$79+H13*H$79+I13*I$79+J13*J$79+K13*K$79+L13*L$79+M13*M$79+N13*N$79+V13*V$79+W13*W$79+X13*X$79+Y13*Y$79+Z13*Z$79)/SUM(D$79:N$79,V$79:Z$79)</f>
        <v>0.41146288209606985</v>
      </c>
      <c r="AG13" s="37">
        <f t="shared" si="0"/>
        <v>3.9421397379912682E-2</v>
      </c>
      <c r="AI13" s="82" t="s">
        <v>170</v>
      </c>
      <c r="AJ13" s="37">
        <v>0.53688864628820954</v>
      </c>
    </row>
    <row r="14" spans="1:39" ht="14.1" customHeight="1">
      <c r="A14" s="3" t="s">
        <v>98</v>
      </c>
      <c r="B14" s="3" t="s">
        <v>154</v>
      </c>
      <c r="C14" s="4">
        <v>2022</v>
      </c>
      <c r="D14" s="102" t="s">
        <v>31</v>
      </c>
      <c r="E14" s="102" t="s">
        <v>31</v>
      </c>
      <c r="F14" s="99" t="s">
        <v>26</v>
      </c>
      <c r="G14" s="101" t="s">
        <v>90</v>
      </c>
      <c r="H14" s="99" t="s">
        <v>43</v>
      </c>
      <c r="I14" s="101" t="s">
        <v>34</v>
      </c>
      <c r="J14" s="101" t="s">
        <v>45</v>
      </c>
      <c r="K14" s="100" t="s">
        <v>20</v>
      </c>
      <c r="L14" s="100" t="s">
        <v>20</v>
      </c>
      <c r="M14" s="100" t="s">
        <v>20</v>
      </c>
      <c r="N14" s="101" t="s">
        <v>45</v>
      </c>
      <c r="O14" s="105" t="s">
        <v>22</v>
      </c>
      <c r="P14" s="105" t="s">
        <v>22</v>
      </c>
      <c r="Q14" s="105" t="s">
        <v>22</v>
      </c>
      <c r="R14" s="105" t="s">
        <v>22</v>
      </c>
      <c r="S14" s="102" t="s">
        <v>31</v>
      </c>
      <c r="T14" s="100" t="s">
        <v>20</v>
      </c>
      <c r="U14" s="103" t="s">
        <v>133</v>
      </c>
      <c r="V14" s="100" t="s">
        <v>20</v>
      </c>
      <c r="W14" s="100" t="s">
        <v>20</v>
      </c>
      <c r="X14" s="100" t="s">
        <v>20</v>
      </c>
      <c r="Y14" s="100" t="s">
        <v>20</v>
      </c>
      <c r="Z14" s="100" t="s">
        <v>20</v>
      </c>
      <c r="AB14" s="82" t="s">
        <v>154</v>
      </c>
      <c r="AC14" s="36">
        <f>'Annual report 2019'!AH14</f>
        <v>0.16348054679284962</v>
      </c>
      <c r="AD14" s="36">
        <f>'Annual Report 2020'!AH14</f>
        <v>0.14825446898002104</v>
      </c>
      <c r="AE14" s="104">
        <f>'Annual Report 2021'!AH14</f>
        <v>0.13719242902208201</v>
      </c>
      <c r="AF14" s="37">
        <f>(D14*D$79+E14*E$79+F14*F$79+G14*G$79+H14*H$79+I14*I$79+J14*J$79+K14*K$79+L14*L$79+M14*M$79+N14*N$79+S14*S$79+T14*T$79+U14*U$79+V14*V$79+W14*W$79+X14*X$79+Y14*Y$79+Z14*Z$79)/SUM(D$79:N$79,S$79:Z$79)</f>
        <v>0.18072555205047319</v>
      </c>
      <c r="AG14" s="37">
        <f t="shared" si="0"/>
        <v>4.3533123028391185E-2</v>
      </c>
      <c r="AI14" s="82" t="s">
        <v>172</v>
      </c>
      <c r="AJ14" s="37">
        <v>0.50702891326021937</v>
      </c>
    </row>
    <row r="15" spans="1:39" ht="14.1" customHeight="1">
      <c r="A15" s="3" t="s">
        <v>83</v>
      </c>
      <c r="B15" s="3" t="s">
        <v>155</v>
      </c>
      <c r="C15" s="4">
        <v>2022</v>
      </c>
      <c r="D15" s="102" t="s">
        <v>31</v>
      </c>
      <c r="E15" s="102" t="s">
        <v>31</v>
      </c>
      <c r="F15" s="102" t="s">
        <v>31</v>
      </c>
      <c r="G15" s="102" t="s">
        <v>31</v>
      </c>
      <c r="H15" s="99" t="s">
        <v>28</v>
      </c>
      <c r="I15" s="100" t="s">
        <v>20</v>
      </c>
      <c r="J15" s="102" t="s">
        <v>93</v>
      </c>
      <c r="K15" s="100" t="s">
        <v>20</v>
      </c>
      <c r="L15" s="100" t="s">
        <v>20</v>
      </c>
      <c r="M15" s="102" t="s">
        <v>66</v>
      </c>
      <c r="N15" s="102" t="s">
        <v>21</v>
      </c>
      <c r="O15" s="105" t="s">
        <v>22</v>
      </c>
      <c r="P15" s="105" t="s">
        <v>22</v>
      </c>
      <c r="Q15" s="105" t="s">
        <v>22</v>
      </c>
      <c r="R15" s="105" t="s">
        <v>22</v>
      </c>
      <c r="S15" s="100" t="s">
        <v>20</v>
      </c>
      <c r="T15" s="100" t="s">
        <v>20</v>
      </c>
      <c r="U15" s="100" t="s">
        <v>20</v>
      </c>
      <c r="V15" s="100" t="s">
        <v>20</v>
      </c>
      <c r="W15" s="100" t="s">
        <v>20</v>
      </c>
      <c r="X15" s="100" t="s">
        <v>20</v>
      </c>
      <c r="Y15" s="100" t="s">
        <v>20</v>
      </c>
      <c r="Z15" s="101" t="s">
        <v>50</v>
      </c>
      <c r="AB15" s="82" t="s">
        <v>155</v>
      </c>
      <c r="AC15" s="36">
        <f>'Annual report 2019'!AH15</f>
        <v>0.51049421661409045</v>
      </c>
      <c r="AD15" s="36">
        <f>'Annual Report 2020'!AH15</f>
        <v>0.51869610935856991</v>
      </c>
      <c r="AE15" s="104">
        <f>'Annual Report 2021'!AH15</f>
        <v>0.53039957939011562</v>
      </c>
      <c r="AF15" s="106">
        <f>(D15*D$79+E15*E$79+F15*F$79+G15*G$79+H15*H$79+I15*I$79+J15*J$79+K15*K$79+L15*L$79+M15*M$79+N15*N$79+S15*S$79+T15*T$79+U15*U$79+V15*V$79+W15*W$79+X15*X$79+Y15*Y$79+Z15*Z$79)/SUM(D$79:N$79,S$79:Z$79)</f>
        <v>0.50049421661409044</v>
      </c>
      <c r="AG15" s="37">
        <f t="shared" si="0"/>
        <v>-2.9905362776025179E-2</v>
      </c>
      <c r="AI15" s="82" t="s">
        <v>155</v>
      </c>
      <c r="AJ15" s="106">
        <v>0.50049421661409044</v>
      </c>
    </row>
    <row r="16" spans="1:39" ht="14.1" customHeight="1">
      <c r="A16" s="3" t="s">
        <v>95</v>
      </c>
      <c r="B16" s="3" t="s">
        <v>156</v>
      </c>
      <c r="C16" s="4">
        <v>2022</v>
      </c>
      <c r="D16" s="102" t="s">
        <v>31</v>
      </c>
      <c r="E16" s="99" t="s">
        <v>96</v>
      </c>
      <c r="F16" s="100" t="s">
        <v>20</v>
      </c>
      <c r="G16" s="101" t="s">
        <v>61</v>
      </c>
      <c r="H16" s="103" t="s">
        <v>39</v>
      </c>
      <c r="I16" s="103" t="s">
        <v>15</v>
      </c>
      <c r="J16" s="102" t="s">
        <v>21</v>
      </c>
      <c r="K16" s="100" t="s">
        <v>20</v>
      </c>
      <c r="L16" s="102" t="s">
        <v>44</v>
      </c>
      <c r="M16" s="102" t="s">
        <v>77</v>
      </c>
      <c r="N16" s="102" t="s">
        <v>21</v>
      </c>
      <c r="O16" s="99" t="s">
        <v>35</v>
      </c>
      <c r="P16" s="102" t="s">
        <v>33</v>
      </c>
      <c r="Q16" s="100" t="s">
        <v>20</v>
      </c>
      <c r="R16" s="102" t="s">
        <v>33</v>
      </c>
      <c r="S16" s="100" t="s">
        <v>20</v>
      </c>
      <c r="T16" s="100" t="s">
        <v>20</v>
      </c>
      <c r="U16" s="101" t="s">
        <v>54</v>
      </c>
      <c r="V16" s="101" t="s">
        <v>48</v>
      </c>
      <c r="W16" s="101" t="s">
        <v>36</v>
      </c>
      <c r="X16" s="102" t="s">
        <v>47</v>
      </c>
      <c r="Y16" s="101" t="s">
        <v>32</v>
      </c>
      <c r="Z16" s="101" t="s">
        <v>36</v>
      </c>
      <c r="AB16" s="82" t="s">
        <v>156</v>
      </c>
      <c r="AC16" s="36">
        <f>'Annual report 2019'!AH16</f>
        <v>0.45901734104046238</v>
      </c>
      <c r="AD16" s="36">
        <f>'Annual Report 2020'!AH16</f>
        <v>0.45684971098265892</v>
      </c>
      <c r="AE16" s="104">
        <f>'Annual Report 2021'!AH16</f>
        <v>0.65075144508670513</v>
      </c>
      <c r="AF16" s="37">
        <f>(D16*D$79+E16*E$79+F16*F$79+G16*G$79+H16*H$79+I16*I$79+J16*J$79+K16*K$79+L16*L$79+M16*M$79+N16*N$79+O16*O$79+P16*P$79+Q16*Q$79+R16*R$79+S16*S$79+T16*T$79+U16*U$79+V16*V$79+W16*W$79+X16*X$79+Y16*Y$79+Z16*Z$79)/SUM(D$79:Z$79)</f>
        <v>0.65420038535645475</v>
      </c>
      <c r="AG16" s="37">
        <f t="shared" si="0"/>
        <v>3.448940269749623E-3</v>
      </c>
      <c r="AI16" s="82" t="s">
        <v>167</v>
      </c>
      <c r="AJ16" s="37">
        <v>0.49541425818882456</v>
      </c>
    </row>
    <row r="17" spans="1:36" ht="14.1" customHeight="1">
      <c r="A17" s="3" t="s">
        <v>99</v>
      </c>
      <c r="B17" s="3" t="s">
        <v>157</v>
      </c>
      <c r="C17" s="4">
        <v>2022</v>
      </c>
      <c r="D17" s="102" t="s">
        <v>31</v>
      </c>
      <c r="E17" s="102" t="s">
        <v>31</v>
      </c>
      <c r="F17" s="102" t="s">
        <v>31</v>
      </c>
      <c r="G17" s="103" t="s">
        <v>18</v>
      </c>
      <c r="H17" s="102" t="s">
        <v>31</v>
      </c>
      <c r="I17" s="102" t="s">
        <v>44</v>
      </c>
      <c r="J17" s="122" t="s">
        <v>13</v>
      </c>
      <c r="K17" s="103" t="s">
        <v>15</v>
      </c>
      <c r="L17" s="103" t="s">
        <v>15</v>
      </c>
      <c r="M17" s="102" t="s">
        <v>77</v>
      </c>
      <c r="N17" s="102" t="s">
        <v>21</v>
      </c>
      <c r="O17" s="102" t="s">
        <v>31</v>
      </c>
      <c r="P17" s="102" t="s">
        <v>31</v>
      </c>
      <c r="Q17" s="103" t="s">
        <v>15</v>
      </c>
      <c r="R17" s="102" t="s">
        <v>33</v>
      </c>
      <c r="S17" s="103" t="s">
        <v>15</v>
      </c>
      <c r="T17" s="100" t="s">
        <v>20</v>
      </c>
      <c r="U17" s="102" t="s">
        <v>31</v>
      </c>
      <c r="V17" s="101" t="s">
        <v>32</v>
      </c>
      <c r="W17" s="101" t="s">
        <v>34</v>
      </c>
      <c r="X17" s="100" t="s">
        <v>20</v>
      </c>
      <c r="Y17" s="99" t="s">
        <v>35</v>
      </c>
      <c r="Z17" s="103" t="s">
        <v>72</v>
      </c>
      <c r="AB17" s="82" t="s">
        <v>157</v>
      </c>
      <c r="AC17" s="36">
        <f>'Annual report 2019'!AH17</f>
        <v>0.47845857418111754</v>
      </c>
      <c r="AD17" s="36">
        <f>'Annual Report 2020'!AH17</f>
        <v>0.53421965317919073</v>
      </c>
      <c r="AE17" s="104">
        <f>'Annual Report 2021'!AH17</f>
        <v>0.48660886319845853</v>
      </c>
      <c r="AF17" s="37">
        <f>(D17*D$79+E17*E$79+F17*F$79+G17*G$79+H17*H$79+I17*I$79+J17*J$79+K17*K$79+L17*L$79+M17*M$79+N17*N$79+O17*O$79+P17*P$79+Q17*Q$79+R17*R$79+S17*S$79+T17*T$79+U17*U$79+V17*V$79+W17*W$79+X17*X$79+Y17*Y$79+Z17*Z$79)/SUM(D$79:Z$79)</f>
        <v>0.54623314065510609</v>
      </c>
      <c r="AG17" s="37">
        <f t="shared" si="0"/>
        <v>5.9624277456647556E-2</v>
      </c>
    </row>
    <row r="18" spans="1:36" ht="14.1" customHeight="1">
      <c r="A18" s="3" t="s">
        <v>112</v>
      </c>
      <c r="B18" s="3" t="s">
        <v>158</v>
      </c>
      <c r="C18" s="4">
        <v>2022</v>
      </c>
      <c r="D18" s="103" t="s">
        <v>24</v>
      </c>
      <c r="E18" s="100" t="s">
        <v>20</v>
      </c>
      <c r="F18" s="100" t="s">
        <v>20</v>
      </c>
      <c r="G18" s="101" t="s">
        <v>61</v>
      </c>
      <c r="H18" s="103" t="s">
        <v>15</v>
      </c>
      <c r="I18" s="100" t="s">
        <v>20</v>
      </c>
      <c r="J18" s="103" t="s">
        <v>46</v>
      </c>
      <c r="K18" s="100" t="s">
        <v>20</v>
      </c>
      <c r="L18" s="101" t="s">
        <v>34</v>
      </c>
      <c r="M18" s="103" t="s">
        <v>49</v>
      </c>
      <c r="N18" s="102" t="s">
        <v>31</v>
      </c>
      <c r="O18" s="99" t="s">
        <v>35</v>
      </c>
      <c r="P18" s="101" t="s">
        <v>51</v>
      </c>
      <c r="Q18" s="100" t="s">
        <v>20</v>
      </c>
      <c r="R18" s="100" t="s">
        <v>20</v>
      </c>
      <c r="S18" s="102" t="s">
        <v>31</v>
      </c>
      <c r="T18" s="100" t="s">
        <v>20</v>
      </c>
      <c r="U18" s="101" t="s">
        <v>111</v>
      </c>
      <c r="V18" s="101" t="s">
        <v>115</v>
      </c>
      <c r="W18" s="101" t="s">
        <v>115</v>
      </c>
      <c r="X18" s="100" t="s">
        <v>20</v>
      </c>
      <c r="Y18" s="99" t="s">
        <v>80</v>
      </c>
      <c r="Z18" s="99" t="s">
        <v>80</v>
      </c>
      <c r="AB18" s="82" t="s">
        <v>158</v>
      </c>
      <c r="AC18" s="36">
        <f>'Annual report 2019'!AH18</f>
        <v>0.26900770712909444</v>
      </c>
      <c r="AD18" s="36">
        <f>'Annual Report 2020'!AH18</f>
        <v>0.25872832369942195</v>
      </c>
      <c r="AE18" s="104">
        <f>'Annual Report 2021'!AH18</f>
        <v>0.26626204238920997</v>
      </c>
      <c r="AF18" s="37">
        <f>(D18*D$79+E18*E$79+F18*F$79+G18*G$79+H18*H$79+I18*I$79+J18*J$79+K18*K$79+L18*L$79+M18*M$79+N18*N$79+O18*O$79+P18*P$79+Q18*Q$79+R18*R$79+S18*S$79+T18*T$79+U18*U$79+V18*V$79+W18*W$79+X18*X$79+Y18*Y$79+Z18*Z$79)/SUM(D$79:Z$79)</f>
        <v>0.29209055876685935</v>
      </c>
      <c r="AG18" s="37">
        <f t="shared" si="0"/>
        <v>2.582851637764938E-2</v>
      </c>
      <c r="AI18" s="82" t="s">
        <v>176</v>
      </c>
      <c r="AJ18" s="111">
        <v>0.67866456361724492</v>
      </c>
    </row>
    <row r="19" spans="1:36" ht="14.1" customHeight="1">
      <c r="A19" s="3" t="s">
        <v>65</v>
      </c>
      <c r="B19" s="3" t="s">
        <v>159</v>
      </c>
      <c r="C19" s="4">
        <v>2022</v>
      </c>
      <c r="D19" s="105" t="s">
        <v>22</v>
      </c>
      <c r="E19" s="105" t="s">
        <v>22</v>
      </c>
      <c r="F19" s="105" t="s">
        <v>22</v>
      </c>
      <c r="G19" s="105" t="s">
        <v>22</v>
      </c>
      <c r="H19" s="105" t="s">
        <v>22</v>
      </c>
      <c r="I19" s="103" t="s">
        <v>40</v>
      </c>
      <c r="J19" s="102" t="s">
        <v>66</v>
      </c>
      <c r="K19" s="100" t="s">
        <v>20</v>
      </c>
      <c r="L19" s="100" t="s">
        <v>20</v>
      </c>
      <c r="M19" s="103" t="s">
        <v>15</v>
      </c>
      <c r="N19" s="103" t="s">
        <v>67</v>
      </c>
      <c r="O19" s="105" t="s">
        <v>22</v>
      </c>
      <c r="P19" s="105" t="s">
        <v>22</v>
      </c>
      <c r="Q19" s="105" t="s">
        <v>22</v>
      </c>
      <c r="R19" s="105" t="s">
        <v>22</v>
      </c>
      <c r="S19" s="105" t="s">
        <v>22</v>
      </c>
      <c r="T19" s="105" t="s">
        <v>22</v>
      </c>
      <c r="U19" s="105" t="s">
        <v>22</v>
      </c>
      <c r="V19" s="100" t="s">
        <v>20</v>
      </c>
      <c r="W19" s="100" t="s">
        <v>20</v>
      </c>
      <c r="X19" s="100" t="s">
        <v>20</v>
      </c>
      <c r="Y19" s="100" t="s">
        <v>20</v>
      </c>
      <c r="Z19" s="100" t="s">
        <v>20</v>
      </c>
      <c r="AB19" s="82" t="s">
        <v>159</v>
      </c>
      <c r="AC19" s="36">
        <f>'Annual report 2019'!AH19</f>
        <v>0.36238223418573351</v>
      </c>
      <c r="AD19" s="36">
        <f>'Annual Report 2020'!AH19</f>
        <v>0.36238223418573351</v>
      </c>
      <c r="AE19" s="104">
        <f>'Annual Report 2021'!AH19</f>
        <v>0.36238223418573351</v>
      </c>
      <c r="AF19" s="37">
        <f>(I19*I$79+J19*J$79+K19*K$79+L19*L$79+M19*M$79+N19*N$79+V19*V$79+W19*W$79+X19*X$79+Y19*Y$79+Z19*Z$79)/SUM(I$79:N$79,V$79:Z$79)</f>
        <v>0.36238223418573351</v>
      </c>
      <c r="AG19" s="37">
        <f t="shared" si="0"/>
        <v>0</v>
      </c>
    </row>
    <row r="20" spans="1:36" ht="14.1" customHeight="1">
      <c r="A20" s="3" t="s">
        <v>123</v>
      </c>
      <c r="B20" s="3" t="s">
        <v>160</v>
      </c>
      <c r="C20" s="4">
        <v>2022</v>
      </c>
      <c r="D20" s="102" t="s">
        <v>31</v>
      </c>
      <c r="E20" s="102" t="s">
        <v>53</v>
      </c>
      <c r="F20" s="102" t="s">
        <v>31</v>
      </c>
      <c r="G20" s="102" t="s">
        <v>29</v>
      </c>
      <c r="H20" s="102" t="s">
        <v>27</v>
      </c>
      <c r="I20" s="102" t="s">
        <v>31</v>
      </c>
      <c r="J20" s="102" t="s">
        <v>124</v>
      </c>
      <c r="K20" s="103" t="s">
        <v>15</v>
      </c>
      <c r="L20" s="103" t="s">
        <v>15</v>
      </c>
      <c r="M20" s="102" t="s">
        <v>21</v>
      </c>
      <c r="N20" s="102" t="s">
        <v>31</v>
      </c>
      <c r="O20" s="105" t="s">
        <v>22</v>
      </c>
      <c r="P20" s="105" t="s">
        <v>22</v>
      </c>
      <c r="Q20" s="105" t="s">
        <v>22</v>
      </c>
      <c r="R20" s="105" t="s">
        <v>22</v>
      </c>
      <c r="S20" s="102" t="s">
        <v>31</v>
      </c>
      <c r="T20" s="102" t="s">
        <v>31</v>
      </c>
      <c r="U20" s="102" t="s">
        <v>31</v>
      </c>
      <c r="V20" s="99" t="s">
        <v>70</v>
      </c>
      <c r="W20" s="100" t="s">
        <v>20</v>
      </c>
      <c r="X20" s="102" t="s">
        <v>131</v>
      </c>
      <c r="Y20" s="99" t="s">
        <v>80</v>
      </c>
      <c r="Z20" s="99" t="s">
        <v>80</v>
      </c>
      <c r="AB20" s="82" t="s">
        <v>160</v>
      </c>
      <c r="AC20" s="36">
        <f>'Annual report 2019'!AH20</f>
        <v>0.76679284963196637</v>
      </c>
      <c r="AD20" s="36">
        <f>'Annual Report 2020'!AH20</f>
        <v>0.76380651945320699</v>
      </c>
      <c r="AE20" s="104">
        <f>'Annual Report 2021'!AH20</f>
        <v>0.80369085173501564</v>
      </c>
      <c r="AF20" s="37">
        <f>(D20*D$79+E20*E$79+F20*F$79+G20*G$79+H20*H$79+I20*I$79+J20*J$79+K20*K$79+L20*L$79+M20*M$79+N20*N$79+S20*S$79+T20*T$79+U20*U$79+V20*V$79+W20*W$79+X20*X$79+Y20*Y$79+Z20*Z$79)/SUM(D$79:N$79,S$79:Z$79)</f>
        <v>0.80850683491062025</v>
      </c>
      <c r="AG20" s="37">
        <f t="shared" si="0"/>
        <v>4.8159831756046101E-3</v>
      </c>
    </row>
    <row r="21" spans="1:36" ht="14.1" customHeight="1">
      <c r="A21" s="3" t="s">
        <v>117</v>
      </c>
      <c r="B21" s="3" t="s">
        <v>161</v>
      </c>
      <c r="C21" s="4">
        <v>2022</v>
      </c>
      <c r="D21" s="102" t="s">
        <v>31</v>
      </c>
      <c r="E21" s="102" t="s">
        <v>29</v>
      </c>
      <c r="F21" s="102" t="s">
        <v>44</v>
      </c>
      <c r="G21" s="102" t="s">
        <v>85</v>
      </c>
      <c r="H21" s="102" t="s">
        <v>102</v>
      </c>
      <c r="I21" s="102" t="s">
        <v>31</v>
      </c>
      <c r="J21" s="102" t="s">
        <v>124</v>
      </c>
      <c r="K21" s="103" t="s">
        <v>46</v>
      </c>
      <c r="L21" s="99" t="s">
        <v>26</v>
      </c>
      <c r="M21" s="102" t="s">
        <v>119</v>
      </c>
      <c r="N21" s="102" t="s">
        <v>47</v>
      </c>
      <c r="O21" s="99" t="s">
        <v>35</v>
      </c>
      <c r="P21" s="103" t="s">
        <v>49</v>
      </c>
      <c r="Q21" s="102" t="s">
        <v>31</v>
      </c>
      <c r="R21" s="103" t="s">
        <v>71</v>
      </c>
      <c r="S21" s="102" t="s">
        <v>31</v>
      </c>
      <c r="T21" s="102" t="s">
        <v>31</v>
      </c>
      <c r="U21" s="102" t="s">
        <v>31</v>
      </c>
      <c r="V21" s="99" t="s">
        <v>120</v>
      </c>
      <c r="W21" s="101" t="s">
        <v>45</v>
      </c>
      <c r="X21" s="99" t="s">
        <v>121</v>
      </c>
      <c r="Y21" s="103" t="s">
        <v>74</v>
      </c>
      <c r="Z21" s="103" t="s">
        <v>74</v>
      </c>
      <c r="AB21" s="82" t="s">
        <v>161</v>
      </c>
      <c r="AC21" s="36">
        <f>'Annual report 2019'!AH21</f>
        <v>0.62788053949903655</v>
      </c>
      <c r="AD21" s="36">
        <f>'Annual Report 2020'!AH21</f>
        <v>0.61762042389210015</v>
      </c>
      <c r="AE21" s="104">
        <f>'Annual Report 2021'!AH21</f>
        <v>0.61208092485549126</v>
      </c>
      <c r="AF21" s="37">
        <f>(D21*D$79+E21*E$79+F21*F$79+G21*G$79+H21*H$79+I21*I$79+J21*J$79+K21*K$79+L21*L$79+M21*M$79+N21*N$79+O21*O$79+P21*P$79+Q21*Q$79+R21*R$79+S21*S$79+T21*T$79+U21*U$79+V21*V$79+W21*W$79+X21*X$79+Y21*Y$79+Z21*Z$79)/SUM(D$79:Z$79)</f>
        <v>0.68361271676300572</v>
      </c>
      <c r="AG21" s="37">
        <f t="shared" si="0"/>
        <v>7.1531791907514464E-2</v>
      </c>
    </row>
    <row r="22" spans="1:36" ht="14.1" customHeight="1">
      <c r="A22" s="3" t="s">
        <v>122</v>
      </c>
      <c r="B22" s="3" t="s">
        <v>162</v>
      </c>
      <c r="C22" s="4">
        <v>2022</v>
      </c>
      <c r="D22" s="102" t="s">
        <v>31</v>
      </c>
      <c r="E22" s="103" t="s">
        <v>39</v>
      </c>
      <c r="F22" s="99" t="s">
        <v>26</v>
      </c>
      <c r="G22" s="101" t="s">
        <v>61</v>
      </c>
      <c r="H22" s="103" t="s">
        <v>17</v>
      </c>
      <c r="I22" s="99" t="s">
        <v>26</v>
      </c>
      <c r="J22" s="102" t="s">
        <v>114</v>
      </c>
      <c r="K22" s="100" t="s">
        <v>20</v>
      </c>
      <c r="L22" s="100" t="s">
        <v>20</v>
      </c>
      <c r="M22" s="103" t="s">
        <v>39</v>
      </c>
      <c r="N22" s="102" t="s">
        <v>31</v>
      </c>
      <c r="O22" s="102" t="s">
        <v>31</v>
      </c>
      <c r="P22" s="100" t="s">
        <v>20</v>
      </c>
      <c r="Q22" s="100" t="s">
        <v>20</v>
      </c>
      <c r="R22" s="100" t="s">
        <v>20</v>
      </c>
      <c r="S22" s="105" t="s">
        <v>22</v>
      </c>
      <c r="T22" s="105" t="s">
        <v>22</v>
      </c>
      <c r="U22" s="105" t="s">
        <v>22</v>
      </c>
      <c r="V22" s="100" t="s">
        <v>20</v>
      </c>
      <c r="W22" s="100" t="s">
        <v>20</v>
      </c>
      <c r="X22" s="100" t="s">
        <v>20</v>
      </c>
      <c r="Y22" s="100" t="s">
        <v>20</v>
      </c>
      <c r="Z22" s="100" t="s">
        <v>20</v>
      </c>
      <c r="AB22" s="82" t="s">
        <v>162</v>
      </c>
      <c r="AC22" s="36">
        <f>'Annual report 2019'!AH22</f>
        <v>0.1064606181455633</v>
      </c>
      <c r="AD22" s="36">
        <f>'Annual Report 2020'!AH22</f>
        <v>0.11169491525423729</v>
      </c>
      <c r="AE22" s="104">
        <f>'Annual Report 2021'!AH22</f>
        <v>0.3296410767696909</v>
      </c>
      <c r="AF22" s="37">
        <f>(D22*D$79+E22*E$79+F22*F$79+G22*G$79+H22*H$79+I22*I$79+J22*J$79+K22*K$79+L22*L$79+M22*M$79+N22*N$79+O22*O$79+P22*P$79+Q22*Q$79+R22*R$79+V22*V$79+W22*W$79+X22*X$79+Y22*Y$79+Z22*Z$79)/SUM(D$79:R$79,V$79:Z$79)</f>
        <v>0.41806580259222331</v>
      </c>
      <c r="AG22" s="37">
        <f t="shared" si="0"/>
        <v>8.8424725822532413E-2</v>
      </c>
    </row>
    <row r="23" spans="1:36" ht="14.1" customHeight="1">
      <c r="A23" s="3" t="s">
        <v>103</v>
      </c>
      <c r="B23" s="3" t="s">
        <v>163</v>
      </c>
      <c r="C23" s="4">
        <v>2022</v>
      </c>
      <c r="D23" s="102" t="s">
        <v>31</v>
      </c>
      <c r="E23" s="103" t="s">
        <v>104</v>
      </c>
      <c r="F23" s="101" t="s">
        <v>34</v>
      </c>
      <c r="G23" s="100" t="s">
        <v>20</v>
      </c>
      <c r="H23" s="103" t="s">
        <v>39</v>
      </c>
      <c r="I23" s="102" t="s">
        <v>31</v>
      </c>
      <c r="J23" s="102" t="s">
        <v>66</v>
      </c>
      <c r="K23" s="103" t="s">
        <v>15</v>
      </c>
      <c r="L23" s="103" t="s">
        <v>15</v>
      </c>
      <c r="M23" s="102" t="s">
        <v>21</v>
      </c>
      <c r="N23" s="102" t="s">
        <v>31</v>
      </c>
      <c r="O23" s="102" t="s">
        <v>31</v>
      </c>
      <c r="P23" s="99" t="s">
        <v>26</v>
      </c>
      <c r="Q23" s="103" t="s">
        <v>15</v>
      </c>
      <c r="R23" s="103" t="s">
        <v>71</v>
      </c>
      <c r="S23" s="103" t="s">
        <v>15</v>
      </c>
      <c r="T23" s="100" t="s">
        <v>20</v>
      </c>
      <c r="U23" s="102" t="s">
        <v>31</v>
      </c>
      <c r="V23" s="101" t="s">
        <v>54</v>
      </c>
      <c r="W23" s="102" t="s">
        <v>69</v>
      </c>
      <c r="X23" s="100" t="s">
        <v>20</v>
      </c>
      <c r="Y23" s="99" t="s">
        <v>35</v>
      </c>
      <c r="Z23" s="102" t="s">
        <v>91</v>
      </c>
      <c r="AB23" s="82" t="s">
        <v>163</v>
      </c>
      <c r="AC23" s="36">
        <f>'Annual report 2019'!AH23</f>
        <v>0.59646435452793833</v>
      </c>
      <c r="AD23" s="36">
        <f>'Annual Report 2020'!AH23</f>
        <v>0.57314065510597312</v>
      </c>
      <c r="AE23" s="104">
        <f>'Annual Report 2021'!AH23</f>
        <v>0.5338921001926783</v>
      </c>
      <c r="AF23" s="37">
        <f>(D23*D$79+E23*E$79+F23*F$79+G23*G$79+H23*H$79+I23*I$79+J23*J$79+K23*K$79+L23*L$79+M23*M$79+N23*N$79+O23*O$79+P23*P$79+Q23*Q$79+R23*R$79+S23*S$79+T23*T$79+U23*U$79+V23*V$79+W23*W$79+X23*X$79+Y23*Y$79+Z23*Z$79)/SUM(D$79:Z$79)</f>
        <v>0.53689788053949905</v>
      </c>
      <c r="AG23" s="37">
        <f t="shared" si="0"/>
        <v>3.0057803468207522E-3</v>
      </c>
    </row>
    <row r="24" spans="1:36" ht="14.1" customHeight="1">
      <c r="A24" s="3" t="s">
        <v>128</v>
      </c>
      <c r="B24" s="3" t="s">
        <v>164</v>
      </c>
      <c r="C24" s="4">
        <v>2022</v>
      </c>
      <c r="D24" s="105" t="s">
        <v>22</v>
      </c>
      <c r="E24" s="105" t="s">
        <v>22</v>
      </c>
      <c r="F24" s="105" t="s">
        <v>22</v>
      </c>
      <c r="G24" s="105" t="s">
        <v>22</v>
      </c>
      <c r="H24" s="105" t="s">
        <v>22</v>
      </c>
      <c r="I24" s="100" t="s">
        <v>20</v>
      </c>
      <c r="J24" s="102" t="s">
        <v>47</v>
      </c>
      <c r="K24" s="103" t="s">
        <v>15</v>
      </c>
      <c r="L24" s="99" t="s">
        <v>26</v>
      </c>
      <c r="M24" s="100" t="s">
        <v>20</v>
      </c>
      <c r="N24" s="103" t="s">
        <v>67</v>
      </c>
      <c r="O24" s="105" t="s">
        <v>22</v>
      </c>
      <c r="P24" s="105" t="s">
        <v>22</v>
      </c>
      <c r="Q24" s="105" t="s">
        <v>22</v>
      </c>
      <c r="R24" s="105" t="s">
        <v>22</v>
      </c>
      <c r="S24" s="105" t="s">
        <v>22</v>
      </c>
      <c r="T24" s="105" t="s">
        <v>22</v>
      </c>
      <c r="U24" s="105" t="s">
        <v>22</v>
      </c>
      <c r="V24" s="99" t="s">
        <v>26</v>
      </c>
      <c r="W24" s="100" t="s">
        <v>20</v>
      </c>
      <c r="X24" s="102" t="s">
        <v>85</v>
      </c>
      <c r="Y24" s="99" t="s">
        <v>80</v>
      </c>
      <c r="Z24" s="101" t="s">
        <v>111</v>
      </c>
      <c r="AB24" s="82" t="s">
        <v>164</v>
      </c>
      <c r="AC24" s="36">
        <f>'Annual report 2019'!AH24</f>
        <v>0.71367429340511457</v>
      </c>
      <c r="AD24" s="36">
        <f>'Annual Report 2020'!AH24</f>
        <v>0.6984253028263796</v>
      </c>
      <c r="AE24" s="104">
        <f>'Annual Report 2021'!AH24</f>
        <v>0.71282637954239569</v>
      </c>
      <c r="AF24" s="37">
        <f>(I24*I$79+J24*J$79+K24*K$79+L24*L$79+M24*M$79+N24*N$79+V24*V$79+W24*W$79+X24*X$79+Y24*Y$79+Z24*Z$79)/SUM(I$79:N$79,V$79:Z$79)</f>
        <v>0.70868102288021539</v>
      </c>
      <c r="AG24" s="37">
        <f t="shared" si="0"/>
        <v>-4.1453566621802995E-3</v>
      </c>
    </row>
    <row r="25" spans="1:36" ht="14.1" customHeight="1">
      <c r="A25" s="3" t="s">
        <v>130</v>
      </c>
      <c r="B25" s="3" t="s">
        <v>165</v>
      </c>
      <c r="C25" s="4">
        <v>2022</v>
      </c>
      <c r="D25" s="103" t="s">
        <v>67</v>
      </c>
      <c r="E25" s="100" t="s">
        <v>20</v>
      </c>
      <c r="F25" s="102" t="s">
        <v>31</v>
      </c>
      <c r="G25" s="101" t="s">
        <v>61</v>
      </c>
      <c r="H25" s="103" t="s">
        <v>40</v>
      </c>
      <c r="I25" s="103" t="s">
        <v>40</v>
      </c>
      <c r="J25" s="102" t="s">
        <v>33</v>
      </c>
      <c r="K25" s="103" t="s">
        <v>46</v>
      </c>
      <c r="L25" s="102" t="s">
        <v>100</v>
      </c>
      <c r="M25" s="102" t="s">
        <v>21</v>
      </c>
      <c r="N25" s="101" t="s">
        <v>127</v>
      </c>
      <c r="O25" s="99" t="s">
        <v>35</v>
      </c>
      <c r="P25" s="99" t="s">
        <v>43</v>
      </c>
      <c r="Q25" s="103" t="s">
        <v>46</v>
      </c>
      <c r="R25" s="102" t="s">
        <v>131</v>
      </c>
      <c r="S25" s="103" t="s">
        <v>15</v>
      </c>
      <c r="T25" s="100" t="s">
        <v>20</v>
      </c>
      <c r="U25" s="101" t="s">
        <v>54</v>
      </c>
      <c r="V25" s="103" t="s">
        <v>107</v>
      </c>
      <c r="W25" s="101" t="s">
        <v>57</v>
      </c>
      <c r="X25" s="101" t="s">
        <v>54</v>
      </c>
      <c r="Y25" s="99" t="s">
        <v>80</v>
      </c>
      <c r="Z25" s="100" t="s">
        <v>20</v>
      </c>
      <c r="AB25" s="82" t="s">
        <v>165</v>
      </c>
      <c r="AC25" s="36">
        <f>'Annual report 2019'!AH25</f>
        <v>0.41442196531791908</v>
      </c>
      <c r="AD25" s="36">
        <f>'Annual Report 2020'!AH25</f>
        <v>0.40801541425818871</v>
      </c>
      <c r="AE25" s="104">
        <f>'Annual Report 2021'!AH25</f>
        <v>0.42944123314065508</v>
      </c>
      <c r="AF25" s="37">
        <f>(D25*D$79+E25*E$79+F25*F$79+G25*G$79+H25*H$79+I25*I$79+J25*J$79+K25*K$79+L25*L$79+M25*M$79+N25*N$79+O25*O$79+P25*P$79+Q25*Q$79+R25*R$79+S25*S$79+T25*T$79+U25*U$79+V25*V$79+W25*W$79+X25*X$79+Y25*Y$79+Z25*Z$79)/SUM(D$79:Z$79)</f>
        <v>0.47178227360308278</v>
      </c>
      <c r="AG25" s="37">
        <f t="shared" si="0"/>
        <v>4.2341040462427704E-2</v>
      </c>
    </row>
    <row r="26" spans="1:36" ht="14.1" customHeight="1">
      <c r="A26" s="3" t="s">
        <v>23</v>
      </c>
      <c r="B26" s="3" t="s">
        <v>166</v>
      </c>
      <c r="C26" s="4">
        <v>2022</v>
      </c>
      <c r="D26" s="102" t="s">
        <v>47</v>
      </c>
      <c r="E26" s="99" t="s">
        <v>25</v>
      </c>
      <c r="F26" s="99" t="s">
        <v>26</v>
      </c>
      <c r="G26" s="103" t="s">
        <v>17</v>
      </c>
      <c r="H26" s="99" t="s">
        <v>28</v>
      </c>
      <c r="I26" s="103" t="s">
        <v>18</v>
      </c>
      <c r="J26" s="102" t="s">
        <v>93</v>
      </c>
      <c r="K26" s="100" t="s">
        <v>20</v>
      </c>
      <c r="L26" s="100" t="s">
        <v>20</v>
      </c>
      <c r="M26" s="103" t="s">
        <v>30</v>
      </c>
      <c r="N26" s="102" t="s">
        <v>31</v>
      </c>
      <c r="O26" s="102" t="s">
        <v>31</v>
      </c>
      <c r="P26" s="100" t="s">
        <v>20</v>
      </c>
      <c r="Q26" s="100" t="s">
        <v>20</v>
      </c>
      <c r="R26" s="99" t="s">
        <v>70</v>
      </c>
      <c r="S26" s="103" t="s">
        <v>15</v>
      </c>
      <c r="T26" s="100" t="s">
        <v>20</v>
      </c>
      <c r="U26" s="101" t="s">
        <v>115</v>
      </c>
      <c r="V26" s="100" t="s">
        <v>20</v>
      </c>
      <c r="W26" s="100" t="s">
        <v>20</v>
      </c>
      <c r="X26" s="100" t="s">
        <v>20</v>
      </c>
      <c r="Y26" s="100" t="s">
        <v>20</v>
      </c>
      <c r="Z26" s="100" t="s">
        <v>20</v>
      </c>
      <c r="AB26" s="82" t="s">
        <v>166</v>
      </c>
      <c r="AC26" s="36">
        <f>'Annual report 2019'!AH26</f>
        <v>0.17490366088631987</v>
      </c>
      <c r="AD26" s="36">
        <f>'Annual Report 2020'!AH26</f>
        <v>0.4289691714836224</v>
      </c>
      <c r="AE26" s="104">
        <f>'Annual Report 2021'!AH26</f>
        <v>0.42516377649325632</v>
      </c>
      <c r="AF26" s="106">
        <f>(D26*D$79+E26*E$79+F26*F$79+G26*G$79+H26*H$79+I26*I$79+J26*J$79+K26*K$79+L26*L$79+M26*M$79+N26*N$79+O26*O$79+P26*P$79+Q26*Q$79+R26*R$79+S26*S$79+T26*T$79+U26*U$79+V26*V$79+W26*W$79+X26*X$79+Y26*Y$79+Z26*Z$79)/SUM(D$79:Z$79)</f>
        <v>0.43385356454720614</v>
      </c>
      <c r="AG26" s="37">
        <f t="shared" si="0"/>
        <v>8.6897880539498207E-3</v>
      </c>
    </row>
    <row r="27" spans="1:36" ht="14.1" customHeight="1">
      <c r="A27" s="3" t="s">
        <v>134</v>
      </c>
      <c r="B27" s="3" t="s">
        <v>167</v>
      </c>
      <c r="C27" s="4">
        <v>2022</v>
      </c>
      <c r="D27" s="102" t="s">
        <v>31</v>
      </c>
      <c r="E27" s="103" t="s">
        <v>71</v>
      </c>
      <c r="F27" s="102" t="s">
        <v>31</v>
      </c>
      <c r="G27" s="102" t="s">
        <v>100</v>
      </c>
      <c r="H27" s="102" t="s">
        <v>27</v>
      </c>
      <c r="I27" s="102" t="s">
        <v>100</v>
      </c>
      <c r="J27" s="103" t="s">
        <v>40</v>
      </c>
      <c r="K27" s="100" t="s">
        <v>20</v>
      </c>
      <c r="L27" s="100" t="s">
        <v>20</v>
      </c>
      <c r="M27" s="102" t="s">
        <v>66</v>
      </c>
      <c r="N27" s="102" t="s">
        <v>21</v>
      </c>
      <c r="O27" s="103" t="s">
        <v>74</v>
      </c>
      <c r="P27" s="103" t="s">
        <v>40</v>
      </c>
      <c r="Q27" s="100" t="s">
        <v>20</v>
      </c>
      <c r="R27" s="102" t="s">
        <v>33</v>
      </c>
      <c r="S27" s="102" t="s">
        <v>31</v>
      </c>
      <c r="T27" s="100" t="s">
        <v>20</v>
      </c>
      <c r="U27" s="103" t="s">
        <v>133</v>
      </c>
      <c r="V27" s="100" t="s">
        <v>20</v>
      </c>
      <c r="W27" s="100" t="s">
        <v>20</v>
      </c>
      <c r="X27" s="100" t="s">
        <v>20</v>
      </c>
      <c r="Y27" s="102" t="s">
        <v>100</v>
      </c>
      <c r="Z27" s="102" t="s">
        <v>89</v>
      </c>
      <c r="AB27" s="82" t="s">
        <v>167</v>
      </c>
      <c r="AC27" s="36">
        <f>'Annual report 2019'!AH27</f>
        <v>0.53152215799614644</v>
      </c>
      <c r="AD27" s="36">
        <f>'Annual Report 2020'!AH27</f>
        <v>0.5361753371868978</v>
      </c>
      <c r="AE27" s="104">
        <f>'Annual Report 2021'!AH27</f>
        <v>0.53485549132947974</v>
      </c>
      <c r="AF27" s="37">
        <f>(D27*D$79+E27*E$79+F27*F$79+G27*G$79+H27*H$79+I27*I$79+J27*J$79+K27*K$79+L27*L$79+M27*M$79+N27*N$79+O27*O$79+P27*P$79+Q27*Q$79+R27*R$79+S27*S$79+T27*T$79+U27*U$79+V27*V$79+W27*W$79+X27*X$79+Y27*Y$79+Z27*Z$79)/SUM(D$79:Z$79)</f>
        <v>0.49541425818882456</v>
      </c>
      <c r="AG27" s="37">
        <f t="shared" si="0"/>
        <v>-3.9441233140655174E-2</v>
      </c>
    </row>
    <row r="28" spans="1:36" ht="14.1" customHeight="1">
      <c r="A28" s="3" t="s">
        <v>136</v>
      </c>
      <c r="B28" s="3" t="s">
        <v>168</v>
      </c>
      <c r="C28" s="4">
        <v>2022</v>
      </c>
      <c r="D28" s="102" t="s">
        <v>69</v>
      </c>
      <c r="E28" s="100" t="s">
        <v>39</v>
      </c>
      <c r="F28" s="102" t="s">
        <v>44</v>
      </c>
      <c r="G28" s="99" t="s">
        <v>16</v>
      </c>
      <c r="H28" s="102" t="s">
        <v>102</v>
      </c>
      <c r="I28" s="99" t="s">
        <v>41</v>
      </c>
      <c r="J28" s="102" t="s">
        <v>76</v>
      </c>
      <c r="K28" s="100" t="s">
        <v>20</v>
      </c>
      <c r="L28" s="101" t="s">
        <v>54</v>
      </c>
      <c r="M28" s="102" t="s">
        <v>89</v>
      </c>
      <c r="N28" s="100" t="s">
        <v>44</v>
      </c>
      <c r="O28" s="105" t="s">
        <v>22</v>
      </c>
      <c r="P28" s="105" t="s">
        <v>22</v>
      </c>
      <c r="Q28" s="105" t="s">
        <v>22</v>
      </c>
      <c r="R28" s="105" t="s">
        <v>22</v>
      </c>
      <c r="S28" s="102" t="s">
        <v>31</v>
      </c>
      <c r="T28" s="102" t="s">
        <v>31</v>
      </c>
      <c r="U28" s="102" t="s">
        <v>31</v>
      </c>
      <c r="V28" s="101" t="s">
        <v>61</v>
      </c>
      <c r="W28" s="100" t="s">
        <v>20</v>
      </c>
      <c r="X28" s="101" t="s">
        <v>61</v>
      </c>
      <c r="Y28" s="103" t="s">
        <v>74</v>
      </c>
      <c r="Z28" s="103" t="s">
        <v>74</v>
      </c>
      <c r="AB28" s="82" t="s">
        <v>168</v>
      </c>
      <c r="AC28" s="36">
        <f>'Annual report 2019'!AH28</f>
        <v>0.45131984585741813</v>
      </c>
      <c r="AD28" s="36">
        <f>'Annual Report 2020'!AH28</f>
        <v>0.39561514195583591</v>
      </c>
      <c r="AE28" s="104">
        <f>'Annual Report 2021'!AH28</f>
        <v>0.48639327024185069</v>
      </c>
      <c r="AF28" s="37">
        <f>(D28*D$79+E28*E$79+F28*F$79+G28*G$79+H28*H$79+I28*I$79+J28*J$79+K28*K$79+L28*L$79+M28*M$79+N28*N$79+S28*S$79+T28*T$79+U28*U$79+V28*V$79+W28*W$79+X28*X$79+Y28*Y$79+Z28*Z$79)/SUM(D$79:N$79,S$79:Z$79)</f>
        <v>0.47768664563617247</v>
      </c>
      <c r="AG28" s="37">
        <f t="shared" si="0"/>
        <v>-8.7066246056782259E-3</v>
      </c>
    </row>
    <row r="29" spans="1:36" ht="14.1" customHeight="1">
      <c r="A29" s="3" t="s">
        <v>137</v>
      </c>
      <c r="B29" s="3" t="s">
        <v>169</v>
      </c>
      <c r="C29" s="4">
        <v>2022</v>
      </c>
      <c r="D29" s="102" t="s">
        <v>31</v>
      </c>
      <c r="E29" s="102" t="s">
        <v>69</v>
      </c>
      <c r="F29" s="100" t="s">
        <v>20</v>
      </c>
      <c r="G29" s="101" t="s">
        <v>32</v>
      </c>
      <c r="H29" s="102" t="s">
        <v>102</v>
      </c>
      <c r="I29" s="103" t="s">
        <v>18</v>
      </c>
      <c r="J29" s="103" t="s">
        <v>232</v>
      </c>
      <c r="K29" s="100" t="s">
        <v>20</v>
      </c>
      <c r="L29" s="103" t="s">
        <v>15</v>
      </c>
      <c r="M29" s="103" t="s">
        <v>74</v>
      </c>
      <c r="N29" s="102" t="s">
        <v>21</v>
      </c>
      <c r="O29" s="99" t="s">
        <v>35</v>
      </c>
      <c r="P29" s="102" t="s">
        <v>31</v>
      </c>
      <c r="Q29" s="100" t="s">
        <v>20</v>
      </c>
      <c r="R29" s="102" t="s">
        <v>33</v>
      </c>
      <c r="S29" s="102" t="s">
        <v>31</v>
      </c>
      <c r="T29" s="100" t="s">
        <v>20</v>
      </c>
      <c r="U29" s="103" t="s">
        <v>14</v>
      </c>
      <c r="V29" s="101" t="s">
        <v>87</v>
      </c>
      <c r="W29" s="99" t="s">
        <v>80</v>
      </c>
      <c r="X29" s="100" t="s">
        <v>20</v>
      </c>
      <c r="Y29" s="100" t="s">
        <v>20</v>
      </c>
      <c r="Z29" s="102" t="s">
        <v>91</v>
      </c>
      <c r="AB29" s="82" t="s">
        <v>169</v>
      </c>
      <c r="AC29" s="36">
        <f>'Annual report 2019'!AH29</f>
        <v>0.40533718689788062</v>
      </c>
      <c r="AD29" s="36">
        <f>'Annual Report 2020'!AH29</f>
        <v>0.42802504816955678</v>
      </c>
      <c r="AE29" s="104">
        <f>'Annual Report 2021'!AH29</f>
        <v>0.42889210019267815</v>
      </c>
      <c r="AF29" s="37">
        <f>(D29*D$79+E29*E$79+F29*F$79+G29*G$79+H29*H$79+I29*I$79+J29*J$79+K29*K$79+L29*L$79+M29*M$79+N29*N$79+O29*O$79+P29*P$79+Q29*Q$79+R29*R$79+S29*S$79+T29*T$79+U29*U$79+V29*V$79+W29*W$79+X29*X$79+Y29*Y$79+Z29*Z$79)/SUM(D$79:Z$79)</f>
        <v>0.46285163776493254</v>
      </c>
      <c r="AG29" s="37">
        <f t="shared" si="0"/>
        <v>3.3959537572254395E-2</v>
      </c>
    </row>
    <row r="30" spans="1:36" ht="14.1" customHeight="1">
      <c r="A30" s="3" t="s">
        <v>142</v>
      </c>
      <c r="B30" s="3" t="s">
        <v>170</v>
      </c>
      <c r="C30" s="4">
        <v>2022</v>
      </c>
      <c r="D30" s="102" t="s">
        <v>31</v>
      </c>
      <c r="E30" s="102" t="s">
        <v>31</v>
      </c>
      <c r="F30" s="102" t="s">
        <v>31</v>
      </c>
      <c r="G30" s="102" t="s">
        <v>31</v>
      </c>
      <c r="H30" s="102" t="s">
        <v>31</v>
      </c>
      <c r="I30" s="102" t="s">
        <v>100</v>
      </c>
      <c r="J30" s="99" t="s">
        <v>38</v>
      </c>
      <c r="K30" s="100" t="s">
        <v>20</v>
      </c>
      <c r="L30" s="102" t="s">
        <v>31</v>
      </c>
      <c r="M30" s="103" t="s">
        <v>74</v>
      </c>
      <c r="N30" s="100" t="s">
        <v>20</v>
      </c>
      <c r="O30" s="105" t="s">
        <v>22</v>
      </c>
      <c r="P30" s="105" t="s">
        <v>22</v>
      </c>
      <c r="Q30" s="105" t="s">
        <v>22</v>
      </c>
      <c r="R30" s="105" t="s">
        <v>22</v>
      </c>
      <c r="S30" s="105" t="s">
        <v>22</v>
      </c>
      <c r="T30" s="105" t="s">
        <v>22</v>
      </c>
      <c r="U30" s="105" t="s">
        <v>22</v>
      </c>
      <c r="V30" s="99" t="s">
        <v>19</v>
      </c>
      <c r="W30" s="99" t="s">
        <v>113</v>
      </c>
      <c r="X30" s="99" t="s">
        <v>235</v>
      </c>
      <c r="Y30" s="99" t="s">
        <v>35</v>
      </c>
      <c r="Z30" s="99" t="s">
        <v>35</v>
      </c>
      <c r="AB30" s="82" t="s">
        <v>170</v>
      </c>
      <c r="AC30" s="36">
        <f>'Annual report 2019'!AH30</f>
        <v>0.31719432314410484</v>
      </c>
      <c r="AD30" s="36">
        <f>'Annual Report 2020'!AH30</f>
        <v>0.51198689956331878</v>
      </c>
      <c r="AE30" s="104">
        <f>'Annual Report 2021'!AH30</f>
        <v>0.54009825327510919</v>
      </c>
      <c r="AF30" s="37">
        <f>(D30*D$79+E30*E$79+F30*F$79+G30*G$79+H30*H$79+I30*I$79+J30*J$79+K30*K$79+L30*L$79+M30*M$79+N30*N$79+V30*V$79+W30*W$79+X30*X$79+Y30*Y$79+Z30*Z$79)/SUM(D$79:N$79,V$79:Z$79)</f>
        <v>0.53688864628820954</v>
      </c>
      <c r="AG30" s="37">
        <f t="shared" si="0"/>
        <v>-3.2096069868996491E-3</v>
      </c>
    </row>
    <row r="31" spans="1:36" ht="14.1" customHeight="1">
      <c r="A31" s="3" t="s">
        <v>140</v>
      </c>
      <c r="B31" s="3" t="s">
        <v>171</v>
      </c>
      <c r="C31" s="4">
        <v>2022</v>
      </c>
      <c r="D31" s="102" t="s">
        <v>47</v>
      </c>
      <c r="E31" s="102" t="s">
        <v>66</v>
      </c>
      <c r="F31" s="103" t="s">
        <v>18</v>
      </c>
      <c r="G31" s="103" t="s">
        <v>74</v>
      </c>
      <c r="H31" s="102" t="s">
        <v>102</v>
      </c>
      <c r="I31" s="103" t="s">
        <v>18</v>
      </c>
      <c r="J31" s="101" t="s">
        <v>141</v>
      </c>
      <c r="K31" s="103" t="s">
        <v>15</v>
      </c>
      <c r="L31" s="99" t="s">
        <v>41</v>
      </c>
      <c r="M31" s="103" t="s">
        <v>74</v>
      </c>
      <c r="N31" s="103" t="s">
        <v>18</v>
      </c>
      <c r="O31" s="99" t="s">
        <v>35</v>
      </c>
      <c r="P31" s="102" t="s">
        <v>31</v>
      </c>
      <c r="Q31" s="103" t="s">
        <v>15</v>
      </c>
      <c r="R31" s="103" t="s">
        <v>46</v>
      </c>
      <c r="S31" s="103" t="s">
        <v>15</v>
      </c>
      <c r="T31" s="100" t="s">
        <v>20</v>
      </c>
      <c r="U31" s="100" t="s">
        <v>20</v>
      </c>
      <c r="V31" s="100" t="s">
        <v>20</v>
      </c>
      <c r="W31" s="100" t="s">
        <v>20</v>
      </c>
      <c r="X31" s="100" t="s">
        <v>20</v>
      </c>
      <c r="Y31" s="100" t="s">
        <v>20</v>
      </c>
      <c r="Z31" s="103" t="s">
        <v>74</v>
      </c>
      <c r="AB31" s="82" t="s">
        <v>171</v>
      </c>
      <c r="AC31" s="36">
        <f>'Annual report 2019'!AH31</f>
        <v>0.24594412331406554</v>
      </c>
      <c r="AD31" s="36">
        <f>'Annual Report 2020'!AH31</f>
        <v>0.24395953757225436</v>
      </c>
      <c r="AE31" s="104">
        <f>'Annual Report 2021'!AH31</f>
        <v>0.24405587668593451</v>
      </c>
      <c r="AF31" s="37">
        <f>(D31*D$79+E31*E$79+F31*F$79+G31*G$79+H31*H$79+I31*I$79+J31*J$79+K31*K$79+L31*L$79+M31*M$79+N31*N$79+O31*O$79+P31*P$79+Q31*Q$79+R31*R$79+S31*S$79+T31*T$79+U31*U$79+V31*V$79+W31*W$79+X31*X$79+Y31*Y$79+Z31*Z$79)/SUM(D$79:Z$79)</f>
        <v>0.27426782273603084</v>
      </c>
      <c r="AG31" s="37">
        <f t="shared" si="0"/>
        <v>3.0211946050096333E-2</v>
      </c>
    </row>
    <row r="32" spans="1:36" ht="14.1" customHeight="1">
      <c r="A32" s="3" t="s">
        <v>92</v>
      </c>
      <c r="B32" s="3" t="s">
        <v>172</v>
      </c>
      <c r="C32" s="4">
        <v>2022</v>
      </c>
      <c r="D32" s="102" t="s">
        <v>31</v>
      </c>
      <c r="E32" s="100" t="s">
        <v>20</v>
      </c>
      <c r="F32" s="103" t="s">
        <v>40</v>
      </c>
      <c r="G32" s="102" t="s">
        <v>31</v>
      </c>
      <c r="H32" s="99" t="s">
        <v>43</v>
      </c>
      <c r="I32" s="100" t="s">
        <v>20</v>
      </c>
      <c r="J32" s="102" t="s">
        <v>93</v>
      </c>
      <c r="K32" s="100" t="s">
        <v>20</v>
      </c>
      <c r="L32" s="103" t="s">
        <v>15</v>
      </c>
      <c r="M32" s="102" t="s">
        <v>66</v>
      </c>
      <c r="N32" s="102" t="s">
        <v>31</v>
      </c>
      <c r="O32" s="99" t="s">
        <v>35</v>
      </c>
      <c r="P32" s="102" t="s">
        <v>31</v>
      </c>
      <c r="Q32" s="100" t="s">
        <v>20</v>
      </c>
      <c r="R32" s="101" t="s">
        <v>48</v>
      </c>
      <c r="S32" s="105" t="s">
        <v>22</v>
      </c>
      <c r="T32" s="105" t="s">
        <v>22</v>
      </c>
      <c r="U32" s="105" t="s">
        <v>22</v>
      </c>
      <c r="V32" s="101" t="s">
        <v>86</v>
      </c>
      <c r="W32" s="99" t="s">
        <v>35</v>
      </c>
      <c r="X32" s="101" t="s">
        <v>73</v>
      </c>
      <c r="Y32" s="103" t="s">
        <v>79</v>
      </c>
      <c r="Z32" s="103" t="s">
        <v>79</v>
      </c>
      <c r="AB32" s="82" t="s">
        <v>172</v>
      </c>
      <c r="AC32" s="36">
        <f>'Annual report 2019'!AH32</f>
        <v>0.52840478564307081</v>
      </c>
      <c r="AD32" s="36">
        <f>'Annual Report 2020'!AH32</f>
        <v>0.5640777666999004</v>
      </c>
      <c r="AE32" s="104">
        <f>'Annual Report 2021'!AH32</f>
        <v>0.54534396809571284</v>
      </c>
      <c r="AF32" s="37">
        <f>(D32*D$79+E32*E$79+F32*F$79+G32*G$79+H32*H$79+I32*I$79+J32*J$79+K32*K$79+L32*L$79+M32*M$79+N32*N$79+O32*O$79+P32*P$79+Q32*Q$79+R32*R$79+V32*V$79+W32*W$79+X32*X$79+Y32*Y$79+Z32*Z$79)/SUM(D$79:R$79,V$79:Z$79)</f>
        <v>0.52775672981056831</v>
      </c>
      <c r="AG32" s="37">
        <f t="shared" si="0"/>
        <v>-1.7587238285144524E-2</v>
      </c>
    </row>
    <row r="33" spans="1:33" ht="14.1" customHeight="1" thickBot="1">
      <c r="A33" s="3" t="s">
        <v>143</v>
      </c>
      <c r="B33" s="3" t="s">
        <v>173</v>
      </c>
      <c r="C33" s="4">
        <v>2022</v>
      </c>
      <c r="D33" s="102" t="s">
        <v>69</v>
      </c>
      <c r="E33" s="103" t="s">
        <v>236</v>
      </c>
      <c r="F33" s="103" t="s">
        <v>40</v>
      </c>
      <c r="G33" s="99" t="s">
        <v>19</v>
      </c>
      <c r="H33" s="103" t="s">
        <v>18</v>
      </c>
      <c r="I33" s="102" t="s">
        <v>31</v>
      </c>
      <c r="J33" s="102" t="s">
        <v>114</v>
      </c>
      <c r="K33" s="103" t="s">
        <v>15</v>
      </c>
      <c r="L33" s="103" t="s">
        <v>15</v>
      </c>
      <c r="M33" s="102" t="s">
        <v>76</v>
      </c>
      <c r="N33" s="102" t="s">
        <v>31</v>
      </c>
      <c r="O33" s="100" t="s">
        <v>20</v>
      </c>
      <c r="P33" s="100" t="s">
        <v>20</v>
      </c>
      <c r="Q33" s="100" t="s">
        <v>20</v>
      </c>
      <c r="R33" s="99" t="s">
        <v>80</v>
      </c>
      <c r="S33" s="105" t="s">
        <v>22</v>
      </c>
      <c r="T33" s="105" t="s">
        <v>22</v>
      </c>
      <c r="U33" s="105" t="s">
        <v>22</v>
      </c>
      <c r="V33" s="101" t="s">
        <v>32</v>
      </c>
      <c r="W33" s="100" t="s">
        <v>20</v>
      </c>
      <c r="X33" s="103" t="s">
        <v>232</v>
      </c>
      <c r="Y33" s="101" t="s">
        <v>32</v>
      </c>
      <c r="Z33" s="101" t="s">
        <v>32</v>
      </c>
      <c r="AB33" s="82" t="s">
        <v>173</v>
      </c>
      <c r="AC33" s="38">
        <f>'Annual report 2019'!AH33</f>
        <v>0.59687936191425717</v>
      </c>
      <c r="AD33" s="36">
        <f>'Annual Report 2020'!AH33</f>
        <v>0.60952143569292128</v>
      </c>
      <c r="AE33" s="104">
        <f>'Annual Report 2021'!AH33</f>
        <v>0.5902891326021934</v>
      </c>
      <c r="AF33" s="39">
        <f>(D33*D$79+E33*E$79+F33*F$79+G33*G$79+H33*H$79+I33*I$79+J33*J$79+K33*K$79+L33*L$79+M33*M$79+N33*N$79+O33*O$79+P33*P$79+Q33*Q$79+R33*R$79+V33*V$79+W33*W$79+X33*X$79+Y33*Y$79+Z33*Z$79)/SUM(D$79:R$79,V$79:Z$79)</f>
        <v>0.6144666001994018</v>
      </c>
      <c r="AG33" s="37">
        <f t="shared" si="0"/>
        <v>2.4177467597208402E-2</v>
      </c>
    </row>
    <row r="34" spans="1:33" ht="14.1" customHeight="1">
      <c r="A34" s="107"/>
      <c r="B34" s="4">
        <v>2019</v>
      </c>
      <c r="D34" s="79">
        <v>0.65880000000000005</v>
      </c>
      <c r="E34" s="37">
        <v>0.50960000000000005</v>
      </c>
      <c r="F34" s="37">
        <v>0.42399999999999999</v>
      </c>
      <c r="G34" s="37">
        <v>0.40720000000000006</v>
      </c>
      <c r="H34" s="37">
        <v>0.57719999999999994</v>
      </c>
      <c r="I34" s="37">
        <v>0.57037037037037042</v>
      </c>
      <c r="J34" s="79">
        <v>0.58111111111111124</v>
      </c>
      <c r="K34" s="37">
        <v>0.21037037037037035</v>
      </c>
      <c r="L34" s="37">
        <v>0.35185185185185186</v>
      </c>
      <c r="M34" s="37">
        <v>0.61925925925925918</v>
      </c>
      <c r="N34" s="37">
        <v>0.75111111111111128</v>
      </c>
      <c r="O34" s="37">
        <v>0.35176470588235287</v>
      </c>
      <c r="P34" s="37">
        <v>0.48352941176470593</v>
      </c>
      <c r="Q34" s="37">
        <v>0.20588235294117646</v>
      </c>
      <c r="R34" s="37">
        <v>0.58437499999999998</v>
      </c>
      <c r="S34" s="37">
        <v>0.60526315789473684</v>
      </c>
      <c r="T34" s="37">
        <v>0.28052631578947368</v>
      </c>
      <c r="U34" s="37">
        <v>0.52578947368421047</v>
      </c>
      <c r="V34" s="37">
        <v>0.14629629629629626</v>
      </c>
      <c r="W34" s="37">
        <v>9.8518518518518519E-2</v>
      </c>
      <c r="X34" s="79">
        <v>0.15481481481481485</v>
      </c>
      <c r="Y34" s="37">
        <v>0.22851851851851851</v>
      </c>
      <c r="Z34" s="37">
        <v>0.28999999999999998</v>
      </c>
    </row>
    <row r="35" spans="1:33" ht="14.1" customHeight="1">
      <c r="A35" s="107"/>
      <c r="B35" s="4">
        <v>2020</v>
      </c>
      <c r="D35" s="80">
        <v>0.64400000000000002</v>
      </c>
      <c r="E35" s="37">
        <v>0.52120000000000011</v>
      </c>
      <c r="F35" s="37">
        <v>0.52800000000000002</v>
      </c>
      <c r="G35" s="37">
        <v>0.43560000000000004</v>
      </c>
      <c r="H35" s="37">
        <v>0.55879999999999996</v>
      </c>
      <c r="I35" s="37">
        <v>0.58148148148148149</v>
      </c>
      <c r="J35" s="80">
        <v>0.61037037037037034</v>
      </c>
      <c r="K35" s="37">
        <v>0.28888888888888892</v>
      </c>
      <c r="L35" s="37">
        <v>0.39259259259259266</v>
      </c>
      <c r="M35" s="37">
        <v>0.67037037037037039</v>
      </c>
      <c r="N35" s="37">
        <v>0.75111111111111106</v>
      </c>
      <c r="O35" s="37">
        <v>0.37312499999999993</v>
      </c>
      <c r="P35" s="37">
        <v>0.56500000000000006</v>
      </c>
      <c r="Q35" s="37">
        <v>0.23875000000000002</v>
      </c>
      <c r="R35" s="37">
        <v>0.59875</v>
      </c>
      <c r="S35" s="37">
        <v>0.63888888888888884</v>
      </c>
      <c r="T35" s="37">
        <v>0.2961111111111111</v>
      </c>
      <c r="U35" s="37">
        <v>0.52888888888888874</v>
      </c>
      <c r="V35" s="37">
        <v>0.15962962962962965</v>
      </c>
      <c r="W35" s="37">
        <v>0.10407407407407408</v>
      </c>
      <c r="X35" s="80">
        <v>0.15962962962962962</v>
      </c>
      <c r="Y35" s="37">
        <v>0.27666666666666673</v>
      </c>
      <c r="Z35" s="37">
        <v>0.32444444444444437</v>
      </c>
    </row>
    <row r="36" spans="1:33" ht="13.5" customHeight="1">
      <c r="A36" s="107"/>
      <c r="B36" s="4">
        <v>2021</v>
      </c>
      <c r="D36" s="80">
        <v>0.80240000000000011</v>
      </c>
      <c r="E36" s="37">
        <v>0.52</v>
      </c>
      <c r="F36" s="37">
        <v>0.52</v>
      </c>
      <c r="G36" s="37">
        <v>0.40360000000000001</v>
      </c>
      <c r="H36" s="37">
        <v>0.56799999999999995</v>
      </c>
      <c r="I36" s="37">
        <v>0.61851851851851847</v>
      </c>
      <c r="J36" s="80">
        <v>0.67777777777777781</v>
      </c>
      <c r="K36" s="37">
        <v>0.23333333333333336</v>
      </c>
      <c r="L36" s="37">
        <v>0.3925925925925926</v>
      </c>
      <c r="M36" s="37">
        <v>0.66925925925925944</v>
      </c>
      <c r="N36" s="37">
        <v>0.74518518518518506</v>
      </c>
      <c r="O36" s="37">
        <v>0.37312499999999993</v>
      </c>
      <c r="P36" s="37">
        <v>0.56000000000000005</v>
      </c>
      <c r="Q36" s="37">
        <v>0.19687499999999999</v>
      </c>
      <c r="R36" s="37">
        <v>0.604375</v>
      </c>
      <c r="S36" s="37">
        <v>0.66666666666666663</v>
      </c>
      <c r="T36" s="37">
        <v>0.24055555555555555</v>
      </c>
      <c r="U36" s="37">
        <v>0.52722222222222215</v>
      </c>
      <c r="V36" s="37">
        <v>0.16111111111111109</v>
      </c>
      <c r="W36" s="37">
        <v>0.10666666666666666</v>
      </c>
      <c r="X36" s="80">
        <v>0.19037037037037036</v>
      </c>
      <c r="Y36" s="37">
        <v>0.26666666666666672</v>
      </c>
      <c r="Z36" s="37">
        <v>0.31111111111111112</v>
      </c>
    </row>
    <row r="37" spans="1:33" ht="13.5" customHeight="1" thickBot="1">
      <c r="A37" s="107"/>
      <c r="B37" s="4">
        <v>2022</v>
      </c>
      <c r="D37" s="81">
        <f>(IF(D7="",0,D7)+IF(D8="",0,D8)+IF(D9="",0,D9)+IF(D10="",0,D10)+IF(D11="",0,D11)+IF(D12="",0,D12)+IF(D13="",0,D13)+IF(D14="",0,D14)+IF(D15="",0,D15)+IF(D16="",0,D16)+IF(D17="",0,D17)+IF(D18="",0,D18)+IF(D19="",0,D19)+IF(D20="",0,D20)+IF(D21="",0,D21)+IF(D22="",0,D22)+IF(D23="",0,D23)+IF(D24="",0,D24)+IF(D25="",0,D25)+IF(D26="",0,D26)+IF(D27="",0,D27)+IF(D28="",0,D28)+IF(D29="",0,D29)+IF(D30="",0,D30)+IF(D31="",0,D31)+IF(D32="",0,D32)+IF(D33="",0,D33))/SUMPRODUCT((D7:D33&lt;&gt;"")*1)</f>
        <v>0.91200000000000037</v>
      </c>
      <c r="E37" s="37">
        <f t="shared" ref="E37:N37" si="1">(IF(E7="",0,E7)+IF(E8="",0,E8)+IF(E9="",0,E9)+IF(E10="",0,E10)+IF(E11="",0,E11)+IF(E12="",0,E12)+IF(E13="",0,E13)+IF(E14="",0,E14)+IF(E15="",0,E15)+IF(E16="",0,E16)+IF(E17="",0,E17)+IF(E18="",0,E18)+IF(E19="",0,E19)+IF(E20="",0,E20)+IF(E21="",0,E21)+IF(E22="",0,E22)+IF(E23="",0,E23)+IF(E24="",0,E24)+IF(E25="",0,E25)+IF(E26="",0,E26)+IF(E27="",0,E27)+IF(E28="",0,E28)+IF(E29="",0,E29)+IF(E30="",0,E30)+IF(E31="",0,E31)+IF(E32="",0,E32)+IF(E33="",0,E33))/SUMPRODUCT((E7:E33&lt;&gt;"")*1)</f>
        <v>0.53679999999999994</v>
      </c>
      <c r="F37" s="37">
        <f t="shared" si="1"/>
        <v>0.54</v>
      </c>
      <c r="G37" s="37">
        <f t="shared" si="1"/>
        <v>0.41840000000000011</v>
      </c>
      <c r="H37" s="37">
        <f t="shared" si="1"/>
        <v>0.57279999999999998</v>
      </c>
      <c r="I37" s="37">
        <f t="shared" si="1"/>
        <v>0.55925925925925923</v>
      </c>
      <c r="J37" s="81">
        <f t="shared" si="1"/>
        <v>0.71370370370370351</v>
      </c>
      <c r="K37" s="37">
        <f t="shared" si="1"/>
        <v>0.2214814814814815</v>
      </c>
      <c r="L37" s="37">
        <f t="shared" si="1"/>
        <v>0.38148148148148153</v>
      </c>
      <c r="M37" s="37">
        <f t="shared" si="1"/>
        <v>0.67444444444444451</v>
      </c>
      <c r="N37" s="37">
        <f t="shared" si="1"/>
        <v>0.78814814814814815</v>
      </c>
      <c r="O37" s="37" cm="1">
        <f t="array" ref="O37">(IF(O7="",0,O7)+IF(O8="",0,O8)+IF(O9="",0,O9)+IF(O10="",0,O10)+IF(O11="",0,O11)+IF(O12="",0,O12)+IF(O13="",0,O13)+IF(O14="",0,O14)+IF(O15="",0,O15)+IF(O16="",0,O16)+IF(O17="",0,O17)+IF(O18="",0,O18)+IF(O19="",0,O19)+IF(O20="",0,O20)+IF(O21="",0,O21)+IF(O22="",0,O22)+IF(O23="",0,O23)+IF(O24="",0,O24)+IF(O25="",0,O25)+IF(O26="",0,O26)+IF(O27="",0,O27)+IF(O28="",0,O28)+IF(O29="",0,O29)+IF(O30="",0,O30)+IF(O31="",0,O31)+IF(O32="",0,O32)+IF(O33="",0,O33))/SUMPRODUCT((O7:O33&lt;&gt;"")*1)</f>
        <v>0.5117647058823529</v>
      </c>
      <c r="P37" s="37">
        <f t="shared" ref="P37:Z37" si="2">(IF(P7="",0,P7)+IF(P8="",0,P8)+IF(P9="",0,P9)+IF(P10="",0,P10)+IF(P11="",0,P11)+IF(P12="",0,P12)+IF(P13="",0,P13)+IF(P14="",0,P14)+IF(P15="",0,P15)+IF(P16="",0,P16)+IF(P17="",0,P17)+IF(P18="",0,P18)+IF(P19="",0,P19)+IF(P20="",0,P20)+IF(P21="",0,P21)+IF(P22="",0,P22)+IF(P23="",0,P23)+IF(P24="",0,P24)+IF(P25="",0,P25)+IF(P26="",0,P26)+IF(P27="",0,P27)+IF(P28="",0,P28)+IF(P29="",0,P29)+IF(P30="",0,P30)+IF(P31="",0,P31)+IF(P32="",0,P32)+IF(P33="",0,P33))/SUMPRODUCT((P7:P33&lt;&gt;"")*1)</f>
        <v>0.54470588235294126</v>
      </c>
      <c r="Q37" s="37">
        <f t="shared" si="2"/>
        <v>0.23470588235294118</v>
      </c>
      <c r="R37" s="37">
        <f t="shared" si="2"/>
        <v>0.55999999999999994</v>
      </c>
      <c r="S37" s="37">
        <f t="shared" si="2"/>
        <v>0.65789473684210531</v>
      </c>
      <c r="T37" s="37">
        <f t="shared" si="2"/>
        <v>0.22789473684210526</v>
      </c>
      <c r="U37" s="37">
        <f t="shared" si="2"/>
        <v>0.54473684210526319</v>
      </c>
      <c r="V37" s="37">
        <f t="shared" si="2"/>
        <v>0.15111111111111111</v>
      </c>
      <c r="W37" s="37">
        <f t="shared" si="2"/>
        <v>9.8148148148148151E-2</v>
      </c>
      <c r="X37" s="81">
        <f t="shared" si="2"/>
        <v>0.22518518518518518</v>
      </c>
      <c r="Y37" s="37">
        <f t="shared" si="2"/>
        <v>0.27666666666666673</v>
      </c>
      <c r="Z37" s="37">
        <f t="shared" si="2"/>
        <v>0.35296296296296298</v>
      </c>
    </row>
    <row r="39" spans="1:33" ht="12" customHeight="1">
      <c r="A39" s="3" t="s">
        <v>200</v>
      </c>
      <c r="B39" s="3" t="s">
        <v>200</v>
      </c>
      <c r="AB39" s="3" t="s">
        <v>200</v>
      </c>
      <c r="AC39" s="35">
        <f t="shared" ref="AC39:AD39" si="3">AVERAGE(AC40:AC43)</f>
        <v>0.3714481655516238</v>
      </c>
      <c r="AD39" s="35">
        <f t="shared" si="3"/>
        <v>0.31412044850749204</v>
      </c>
      <c r="AE39" s="35">
        <f t="shared" ref="AE39:AF39" si="4">AVERAGE(AE40:AE43)</f>
        <v>0.40548943612338129</v>
      </c>
      <c r="AF39" s="35">
        <f t="shared" si="4"/>
        <v>0.37299318561447703</v>
      </c>
    </row>
    <row r="40" spans="1:33" ht="14.1" customHeight="1">
      <c r="A40" s="3" t="s">
        <v>110</v>
      </c>
      <c r="B40" s="3" t="s">
        <v>174</v>
      </c>
      <c r="C40" s="4">
        <v>2022</v>
      </c>
      <c r="D40" s="105" t="s">
        <v>22</v>
      </c>
      <c r="E40" s="105" t="s">
        <v>22</v>
      </c>
      <c r="F40" s="105" t="s">
        <v>22</v>
      </c>
      <c r="G40" s="105" t="s">
        <v>22</v>
      </c>
      <c r="H40" s="105" t="s">
        <v>22</v>
      </c>
      <c r="I40" s="101" t="s">
        <v>54</v>
      </c>
      <c r="J40" s="101" t="s">
        <v>51</v>
      </c>
      <c r="K40" s="100" t="s">
        <v>20</v>
      </c>
      <c r="L40" s="100" t="s">
        <v>20</v>
      </c>
      <c r="M40" s="100" t="s">
        <v>20</v>
      </c>
      <c r="N40" s="100" t="s">
        <v>20</v>
      </c>
      <c r="O40" s="105" t="s">
        <v>22</v>
      </c>
      <c r="P40" s="105" t="s">
        <v>22</v>
      </c>
      <c r="Q40" s="105" t="s">
        <v>22</v>
      </c>
      <c r="R40" s="105" t="s">
        <v>22</v>
      </c>
      <c r="S40" s="105" t="s">
        <v>22</v>
      </c>
      <c r="T40" s="105" t="s">
        <v>22</v>
      </c>
      <c r="U40" s="105" t="s">
        <v>22</v>
      </c>
      <c r="V40" s="100" t="s">
        <v>20</v>
      </c>
      <c r="W40" s="100" t="s">
        <v>20</v>
      </c>
      <c r="X40" s="100" t="s">
        <v>20</v>
      </c>
      <c r="Y40" s="100" t="s">
        <v>20</v>
      </c>
      <c r="Z40" s="100" t="s">
        <v>20</v>
      </c>
      <c r="AB40" s="82" t="s">
        <v>174</v>
      </c>
      <c r="AC40" s="108">
        <v>0</v>
      </c>
      <c r="AD40" s="108">
        <v>0.12510094212651413</v>
      </c>
      <c r="AE40" s="109">
        <v>0.20502018842530284</v>
      </c>
      <c r="AF40" s="110">
        <f>(I40*I$79+J40*J$79+K40*K$79+L40*L$79+M40*M$79+N40*N$79+V40*V$79+W40*W$79+X40*X$79+Y40*Y$79+Z40*Z$79)/SUM(I$79:N$79,V$79:Z$79)</f>
        <v>1.0094212651413189E-2</v>
      </c>
    </row>
    <row r="41" spans="1:33" ht="14.1" customHeight="1">
      <c r="A41" s="3" t="s">
        <v>116</v>
      </c>
      <c r="B41" s="3" t="s">
        <v>175</v>
      </c>
      <c r="C41" s="4">
        <v>2022</v>
      </c>
      <c r="D41" s="105" t="s">
        <v>22</v>
      </c>
      <c r="E41" s="105" t="s">
        <v>22</v>
      </c>
      <c r="F41" s="105" t="s">
        <v>22</v>
      </c>
      <c r="G41" s="105" t="s">
        <v>22</v>
      </c>
      <c r="H41" s="105" t="s">
        <v>22</v>
      </c>
      <c r="I41" s="102" t="s">
        <v>31</v>
      </c>
      <c r="J41" s="102" t="s">
        <v>77</v>
      </c>
      <c r="K41" s="100" t="s">
        <v>20</v>
      </c>
      <c r="L41" s="100" t="s">
        <v>20</v>
      </c>
      <c r="M41" s="100" t="s">
        <v>20</v>
      </c>
      <c r="N41" s="101" t="s">
        <v>45</v>
      </c>
      <c r="O41" s="105" t="s">
        <v>22</v>
      </c>
      <c r="P41" s="105" t="s">
        <v>22</v>
      </c>
      <c r="Q41" s="105" t="s">
        <v>22</v>
      </c>
      <c r="R41" s="105" t="s">
        <v>22</v>
      </c>
      <c r="S41" s="105" t="s">
        <v>22</v>
      </c>
      <c r="T41" s="105" t="s">
        <v>22</v>
      </c>
      <c r="U41" s="105" t="s">
        <v>22</v>
      </c>
      <c r="V41" s="100" t="s">
        <v>20</v>
      </c>
      <c r="W41" s="100" t="s">
        <v>20</v>
      </c>
      <c r="X41" s="100" t="s">
        <v>20</v>
      </c>
      <c r="Y41" s="100" t="s">
        <v>20</v>
      </c>
      <c r="Z41" s="100" t="s">
        <v>20</v>
      </c>
      <c r="AB41" s="82" t="s">
        <v>175</v>
      </c>
      <c r="AC41" s="108">
        <v>0.37483176312247646</v>
      </c>
      <c r="AD41" s="108">
        <v>0.35666218034993269</v>
      </c>
      <c r="AE41" s="109">
        <v>0.3775235531628533</v>
      </c>
      <c r="AF41" s="111">
        <f>(I41*I$79+J41*J$79+K41*K$79+L41*L$79+M41*M$79+N41*N$79+V41*V$79+W41*W$79+X41*X$79+Y41*Y$79+Z41*Z$79)/SUM(I$79:N$79,V$79:Z$79)</f>
        <v>0.36541049798115749</v>
      </c>
    </row>
    <row r="42" spans="1:33" ht="14.1" customHeight="1">
      <c r="A42" s="3" t="s">
        <v>132</v>
      </c>
      <c r="B42" s="3" t="s">
        <v>176</v>
      </c>
      <c r="C42" s="4">
        <v>2022</v>
      </c>
      <c r="D42" s="103" t="s">
        <v>13</v>
      </c>
      <c r="E42" s="100" t="s">
        <v>20</v>
      </c>
      <c r="F42" s="99" t="s">
        <v>26</v>
      </c>
      <c r="G42" s="101" t="s">
        <v>90</v>
      </c>
      <c r="H42" s="103" t="s">
        <v>18</v>
      </c>
      <c r="I42" s="102" t="s">
        <v>44</v>
      </c>
      <c r="J42" s="102" t="s">
        <v>85</v>
      </c>
      <c r="K42" s="100" t="s">
        <v>20</v>
      </c>
      <c r="L42" s="99" t="s">
        <v>41</v>
      </c>
      <c r="M42" s="102" t="s">
        <v>66</v>
      </c>
      <c r="N42" s="100" t="s">
        <v>20</v>
      </c>
      <c r="O42" s="105" t="s">
        <v>22</v>
      </c>
      <c r="P42" s="105" t="s">
        <v>22</v>
      </c>
      <c r="Q42" s="105" t="s">
        <v>22</v>
      </c>
      <c r="R42" s="105" t="s">
        <v>22</v>
      </c>
      <c r="S42" s="102" t="s">
        <v>31</v>
      </c>
      <c r="T42" s="102" t="s">
        <v>31</v>
      </c>
      <c r="U42" s="101" t="s">
        <v>115</v>
      </c>
      <c r="V42" s="102" t="s">
        <v>76</v>
      </c>
      <c r="W42" s="102" t="s">
        <v>69</v>
      </c>
      <c r="X42" s="103" t="s">
        <v>133</v>
      </c>
      <c r="Y42" s="99" t="s">
        <v>80</v>
      </c>
      <c r="Z42" s="99" t="s">
        <v>35</v>
      </c>
      <c r="AB42" s="82" t="s">
        <v>176</v>
      </c>
      <c r="AC42" s="108">
        <f>'Annual report 2019'!AH42</f>
        <v>0.73192429022082028</v>
      </c>
      <c r="AD42" s="108">
        <v>0.38296529968454257</v>
      </c>
      <c r="AE42" s="109">
        <v>0.66151419558359625</v>
      </c>
      <c r="AF42" s="111">
        <f>(D42*D$79+E42*E$79+F42*F$79+G42*G$79+H42*H$79+I42*I$79+J42*J$79+K42*K$79+L42*L$79+M42*M$79+N42*N$79+S42*S$79+T42*T$79+U42*U$79+V42*V$79+W42*W$79+X42*X$79+Y42*Y$79+Z42*Z$79)/SUM(D$79:N$79,S$79:Z$79)</f>
        <v>0.67866456361724492</v>
      </c>
    </row>
    <row r="43" spans="1:33" ht="14.1" customHeight="1">
      <c r="A43" s="3" t="s">
        <v>64</v>
      </c>
      <c r="B43" s="3" t="s">
        <v>177</v>
      </c>
      <c r="C43" s="4">
        <v>2022</v>
      </c>
      <c r="D43" s="102" t="s">
        <v>47</v>
      </c>
      <c r="E43" s="100" t="s">
        <v>20</v>
      </c>
      <c r="F43" s="99" t="s">
        <v>26</v>
      </c>
      <c r="G43" s="101" t="s">
        <v>61</v>
      </c>
      <c r="H43" s="103" t="s">
        <v>18</v>
      </c>
      <c r="I43" s="103" t="s">
        <v>18</v>
      </c>
      <c r="J43" s="102" t="s">
        <v>85</v>
      </c>
      <c r="K43" s="100" t="s">
        <v>20</v>
      </c>
      <c r="L43" s="103" t="s">
        <v>40</v>
      </c>
      <c r="M43" s="102" t="s">
        <v>119</v>
      </c>
      <c r="N43" s="102" t="s">
        <v>31</v>
      </c>
      <c r="O43" s="99" t="s">
        <v>35</v>
      </c>
      <c r="P43" s="101" t="s">
        <v>34</v>
      </c>
      <c r="Q43" s="100" t="s">
        <v>20</v>
      </c>
      <c r="R43" s="103" t="s">
        <v>79</v>
      </c>
      <c r="S43" s="103" t="s">
        <v>15</v>
      </c>
      <c r="T43" s="100" t="s">
        <v>20</v>
      </c>
      <c r="U43" s="99" t="s">
        <v>26</v>
      </c>
      <c r="V43" s="101" t="s">
        <v>48</v>
      </c>
      <c r="W43" s="100" t="s">
        <v>20</v>
      </c>
      <c r="X43" s="100" t="s">
        <v>20</v>
      </c>
      <c r="Y43" s="101" t="s">
        <v>32</v>
      </c>
      <c r="Z43" s="101" t="s">
        <v>32</v>
      </c>
      <c r="AB43" s="82" t="s">
        <v>177</v>
      </c>
      <c r="AC43" s="108">
        <v>0.37903660886319845</v>
      </c>
      <c r="AD43" s="108">
        <v>0.39175337186897879</v>
      </c>
      <c r="AE43" s="109">
        <v>0.37789980732177264</v>
      </c>
      <c r="AF43" s="111">
        <f>(D43*D$79+E43*E$79+F43*F$79+G43*G$79+H43*H$79+I43*I$79+J43*J$79+K43*K$79+L43*L$79+M43*M$79+N43*N$79+O43*O$79+P43*P$79+Q43*Q$79+R43*R$79+S43*S$79+T43*T$79+U43*U$79+V43*V$79+W43*W$79+X43*X$79+Y43*Y$79+Z43*Z$79)/SUM(D$79:Z$79)</f>
        <v>0.43780346820809252</v>
      </c>
    </row>
    <row r="44" spans="1:33" ht="12" customHeight="1">
      <c r="AC44" s="112"/>
      <c r="AD44" s="112"/>
      <c r="AE44" s="113"/>
      <c r="AF44" s="114"/>
    </row>
    <row r="45" spans="1:33" ht="12" customHeight="1">
      <c r="A45" s="3" t="s">
        <v>201</v>
      </c>
      <c r="B45" s="3" t="s">
        <v>201</v>
      </c>
      <c r="AB45" s="3" t="s">
        <v>201</v>
      </c>
      <c r="AC45" s="18">
        <f>AVERAGE(AC46:AC56)</f>
        <v>0.22673970350858888</v>
      </c>
      <c r="AD45" s="18">
        <f>AVERAGE(AD46:AD56)</f>
        <v>0.18202280406363025</v>
      </c>
      <c r="AE45" s="18">
        <v>0.16271465478725358</v>
      </c>
      <c r="AF45" s="18">
        <f>AVERAGE(AF46:AF56)</f>
        <v>0.21287318797394464</v>
      </c>
    </row>
    <row r="46" spans="1:33" ht="14.1" customHeight="1">
      <c r="A46" s="3" t="s">
        <v>52</v>
      </c>
      <c r="B46" s="3" t="s">
        <v>182</v>
      </c>
      <c r="C46" s="4">
        <v>2022</v>
      </c>
      <c r="D46" s="102" t="s">
        <v>31</v>
      </c>
      <c r="E46" s="102" t="s">
        <v>53</v>
      </c>
      <c r="F46" s="101" t="s">
        <v>54</v>
      </c>
      <c r="G46" s="103" t="s">
        <v>55</v>
      </c>
      <c r="H46" s="103" t="s">
        <v>40</v>
      </c>
      <c r="I46" s="103" t="s">
        <v>15</v>
      </c>
      <c r="J46" s="102" t="s">
        <v>85</v>
      </c>
      <c r="K46" s="100" t="s">
        <v>20</v>
      </c>
      <c r="L46" s="100" t="s">
        <v>20</v>
      </c>
      <c r="M46" s="100" t="s">
        <v>20</v>
      </c>
      <c r="N46" s="101" t="s">
        <v>45</v>
      </c>
      <c r="O46" s="100" t="s">
        <v>20</v>
      </c>
      <c r="P46" s="100" t="s">
        <v>20</v>
      </c>
      <c r="Q46" s="100" t="s">
        <v>20</v>
      </c>
      <c r="R46" s="100" t="s">
        <v>20</v>
      </c>
      <c r="S46" s="100" t="s">
        <v>20</v>
      </c>
      <c r="T46" s="100" t="s">
        <v>20</v>
      </c>
      <c r="U46" s="100" t="s">
        <v>20</v>
      </c>
      <c r="V46" s="100" t="s">
        <v>20</v>
      </c>
      <c r="W46" s="100" t="s">
        <v>20</v>
      </c>
      <c r="X46" s="100" t="s">
        <v>20</v>
      </c>
      <c r="Y46" s="100" t="s">
        <v>20</v>
      </c>
      <c r="Z46" s="100" t="s">
        <v>20</v>
      </c>
      <c r="AB46" s="82" t="s">
        <v>182</v>
      </c>
      <c r="AC46" s="21">
        <v>0.25134874759152215</v>
      </c>
      <c r="AD46" s="21">
        <f>'Annual Report 2020'!AH46</f>
        <v>0.37184007707129096</v>
      </c>
      <c r="AE46" s="115">
        <v>0.39198458574181116</v>
      </c>
      <c r="AF46" s="22">
        <f>(D46*D$79+E46*E$79+F46*F$79+G46*G$79+H46*H$79+I46*I$79+J46*J$79+K46*K$79+L46*L$79+M46*M$79+N46*N$79+O46*O$79+P46*P$79+Q46*Q$79+R46*R$79+S46*S$79+T46*T$79+U46*U$79+V46*V$79+W46*W$79+X46*X$79+Y46*Y$79+Z46*Z$79)/SUM(D$79:Z$79)</f>
        <v>0.38403660886319846</v>
      </c>
    </row>
    <row r="47" spans="1:33" ht="14.1" customHeight="1">
      <c r="A47" s="3" t="s">
        <v>129</v>
      </c>
      <c r="B47" s="3" t="s">
        <v>194</v>
      </c>
      <c r="C47" s="4">
        <v>2022</v>
      </c>
      <c r="D47" s="102" t="s">
        <v>77</v>
      </c>
      <c r="E47" s="100" t="s">
        <v>20</v>
      </c>
      <c r="F47" s="100" t="s">
        <v>20</v>
      </c>
      <c r="G47" s="100" t="s">
        <v>20</v>
      </c>
      <c r="H47" s="99" t="s">
        <v>120</v>
      </c>
      <c r="I47" s="103" t="s">
        <v>18</v>
      </c>
      <c r="J47" s="99" t="s">
        <v>26</v>
      </c>
      <c r="K47" s="100" t="s">
        <v>20</v>
      </c>
      <c r="L47" s="100" t="s">
        <v>20</v>
      </c>
      <c r="M47" s="100" t="s">
        <v>20</v>
      </c>
      <c r="N47" s="100" t="s">
        <v>20</v>
      </c>
      <c r="O47" s="105" t="s">
        <v>22</v>
      </c>
      <c r="P47" s="105" t="s">
        <v>22</v>
      </c>
      <c r="Q47" s="105" t="s">
        <v>22</v>
      </c>
      <c r="R47" s="105" t="s">
        <v>22</v>
      </c>
      <c r="S47" s="105" t="s">
        <v>22</v>
      </c>
      <c r="T47" s="105" t="s">
        <v>22</v>
      </c>
      <c r="U47" s="105" t="s">
        <v>22</v>
      </c>
      <c r="V47" s="100" t="s">
        <v>20</v>
      </c>
      <c r="W47" s="100" t="s">
        <v>20</v>
      </c>
      <c r="X47" s="100" t="s">
        <v>20</v>
      </c>
      <c r="Y47" s="100" t="s">
        <v>20</v>
      </c>
      <c r="Z47" s="100" t="s">
        <v>20</v>
      </c>
      <c r="AB47" s="82" t="s">
        <v>194</v>
      </c>
      <c r="AC47" s="21">
        <v>0.32651746724890834</v>
      </c>
      <c r="AD47" s="21">
        <f>'Annual Report 2020'!AH47</f>
        <v>0</v>
      </c>
      <c r="AE47" s="115">
        <v>9.6342794759825323E-2</v>
      </c>
      <c r="AF47" s="22">
        <f>(D47*D$79+E47*E$79+F47*F$79+G47*G$79+H47*H$79+I47*I$79+J47*J$79+K47*K$79+L47*L$79+M47*M$79+N47*N$79+V47*V$79+W47*W$79+X47*X$79+Y47*Y$79+Z47*Z$79)/SUM(D$79:N$79,V$79:Z$79)</f>
        <v>0.1775764192139738</v>
      </c>
    </row>
    <row r="48" spans="1:33" ht="14.1" customHeight="1">
      <c r="A48" s="3" t="s">
        <v>197</v>
      </c>
      <c r="B48" s="3" t="s">
        <v>193</v>
      </c>
      <c r="C48" s="4">
        <v>2022</v>
      </c>
      <c r="D48" s="102" t="s">
        <v>77</v>
      </c>
      <c r="E48" s="103" t="s">
        <v>49</v>
      </c>
      <c r="F48" s="101" t="s">
        <v>54</v>
      </c>
      <c r="G48" s="101" t="s">
        <v>87</v>
      </c>
      <c r="H48" s="99" t="s">
        <v>96</v>
      </c>
      <c r="I48" s="103" t="s">
        <v>40</v>
      </c>
      <c r="J48" s="99" t="s">
        <v>80</v>
      </c>
      <c r="K48" s="100" t="s">
        <v>20</v>
      </c>
      <c r="L48" s="100" t="s">
        <v>20</v>
      </c>
      <c r="M48" s="99" t="s">
        <v>233</v>
      </c>
      <c r="N48" s="101" t="s">
        <v>45</v>
      </c>
      <c r="O48" s="101" t="s">
        <v>48</v>
      </c>
      <c r="P48" s="101" t="s">
        <v>48</v>
      </c>
      <c r="Q48" s="100" t="s">
        <v>20</v>
      </c>
      <c r="R48" s="99" t="s">
        <v>41</v>
      </c>
      <c r="S48" s="105" t="s">
        <v>22</v>
      </c>
      <c r="T48" s="105" t="s">
        <v>22</v>
      </c>
      <c r="U48" s="105" t="s">
        <v>22</v>
      </c>
      <c r="V48" s="100" t="s">
        <v>20</v>
      </c>
      <c r="W48" s="100" t="s">
        <v>20</v>
      </c>
      <c r="X48" s="100" t="s">
        <v>20</v>
      </c>
      <c r="Y48" s="100" t="s">
        <v>20</v>
      </c>
      <c r="Z48" s="99" t="s">
        <v>80</v>
      </c>
      <c r="AB48" s="82" t="s">
        <v>193</v>
      </c>
      <c r="AC48" s="21">
        <v>0.18495513459621135</v>
      </c>
      <c r="AD48" s="21">
        <f>'Annual Report 2020'!AH48</f>
        <v>0.1958125623130608</v>
      </c>
      <c r="AE48" s="115">
        <v>0</v>
      </c>
      <c r="AF48" s="22">
        <f>(D48*D$79+E48*E$79+F48*F$79+G48*G$79+H48*H$79+I48*I$79+J48*J$79+K48*K$79+L48*L$79+M48*M$79+N48*N$79+O48*O$79+P48*P$79+Q48*Q$79+R48*R$79+V48*V$79+W48*W$79+X48*X$79+Y48*Y$79+Z48*Z$79)/SUM(D$79:R$79,V$79:Z$79)</f>
        <v>0.2418145563310069</v>
      </c>
    </row>
    <row r="49" spans="1:32" ht="14.1" customHeight="1">
      <c r="A49" s="3" t="s">
        <v>126</v>
      </c>
      <c r="B49" s="3" t="s">
        <v>178</v>
      </c>
      <c r="C49" s="4">
        <v>2022</v>
      </c>
      <c r="D49" s="102" t="s">
        <v>31</v>
      </c>
      <c r="E49" s="102" t="s">
        <v>53</v>
      </c>
      <c r="F49" s="99" t="s">
        <v>41</v>
      </c>
      <c r="G49" s="103" t="s">
        <v>74</v>
      </c>
      <c r="H49" s="103" t="s">
        <v>15</v>
      </c>
      <c r="I49" s="102" t="s">
        <v>44</v>
      </c>
      <c r="J49" s="101" t="s">
        <v>109</v>
      </c>
      <c r="K49" s="99" t="s">
        <v>62</v>
      </c>
      <c r="L49" s="102" t="s">
        <v>44</v>
      </c>
      <c r="M49" s="102" t="s">
        <v>85</v>
      </c>
      <c r="N49" s="102" t="s">
        <v>21</v>
      </c>
      <c r="O49" s="105" t="s">
        <v>22</v>
      </c>
      <c r="P49" s="105" t="s">
        <v>22</v>
      </c>
      <c r="Q49" s="105" t="s">
        <v>22</v>
      </c>
      <c r="R49" s="105" t="s">
        <v>22</v>
      </c>
      <c r="S49" s="103" t="s">
        <v>15</v>
      </c>
      <c r="T49" s="100" t="s">
        <v>20</v>
      </c>
      <c r="U49" s="101" t="s">
        <v>59</v>
      </c>
      <c r="V49" s="101" t="s">
        <v>94</v>
      </c>
      <c r="W49" s="101" t="s">
        <v>127</v>
      </c>
      <c r="X49" s="101" t="s">
        <v>51</v>
      </c>
      <c r="Y49" s="103" t="s">
        <v>49</v>
      </c>
      <c r="Z49" s="103" t="s">
        <v>49</v>
      </c>
      <c r="AB49" s="82" t="s">
        <v>178</v>
      </c>
      <c r="AC49" s="21">
        <v>0.27032597266035752</v>
      </c>
      <c r="AD49" s="21">
        <f>'Annual Report 2020'!AH49</f>
        <v>0.29481598317560465</v>
      </c>
      <c r="AE49" s="115">
        <v>0.2961724500525762</v>
      </c>
      <c r="AF49" s="22">
        <f>(D49*D$79+E49*E$79+F49*F$79+G49*G$79+H49*H$79+I49*I$79+J49*J$79+K49*K$79+L49*L$79+M49*M$79+N49*N$79+S49*S$79+T49*T$79+U49*U$79+V49*V$79+W49*W$79+X49*X$79+Y49*Y$79+Z49*Z$79)/SUM(D$79:N$79,S$79:Z$79)</f>
        <v>0.3195478443743428</v>
      </c>
    </row>
    <row r="50" spans="1:32" ht="14.1" customHeight="1">
      <c r="A50" s="3" t="s">
        <v>198</v>
      </c>
      <c r="B50" s="3" t="s">
        <v>188</v>
      </c>
      <c r="C50" s="4">
        <v>2022</v>
      </c>
      <c r="D50" s="102" t="s">
        <v>108</v>
      </c>
      <c r="E50" s="99" t="s">
        <v>237</v>
      </c>
      <c r="F50" s="101" t="s">
        <v>34</v>
      </c>
      <c r="G50" s="100" t="s">
        <v>20</v>
      </c>
      <c r="H50" s="99" t="s">
        <v>41</v>
      </c>
      <c r="I50" s="100" t="s">
        <v>20</v>
      </c>
      <c r="J50" s="99" t="s">
        <v>234</v>
      </c>
      <c r="K50" s="100" t="s">
        <v>20</v>
      </c>
      <c r="L50" s="100" t="s">
        <v>20</v>
      </c>
      <c r="M50" s="101" t="s">
        <v>58</v>
      </c>
      <c r="N50" s="99" t="s">
        <v>26</v>
      </c>
      <c r="O50" s="100" t="s">
        <v>20</v>
      </c>
      <c r="P50" s="100" t="s">
        <v>20</v>
      </c>
      <c r="Q50" s="100" t="s">
        <v>20</v>
      </c>
      <c r="R50" s="100" t="s">
        <v>20</v>
      </c>
      <c r="S50" s="100" t="s">
        <v>20</v>
      </c>
      <c r="T50" s="100" t="s">
        <v>20</v>
      </c>
      <c r="U50" s="100" t="s">
        <v>20</v>
      </c>
      <c r="V50" s="100" t="s">
        <v>20</v>
      </c>
      <c r="W50" s="100" t="s">
        <v>20</v>
      </c>
      <c r="X50" s="101" t="s">
        <v>51</v>
      </c>
      <c r="Y50" s="100" t="s">
        <v>20</v>
      </c>
      <c r="Z50" s="101" t="s">
        <v>32</v>
      </c>
      <c r="AB50" s="82" t="s">
        <v>188</v>
      </c>
      <c r="AC50" s="21">
        <v>0</v>
      </c>
      <c r="AD50" s="21">
        <f>'Annual Report 2020'!AH50</f>
        <v>0</v>
      </c>
      <c r="AE50" s="115">
        <v>0</v>
      </c>
      <c r="AF50" s="22">
        <f>(D50*D$79+E50*E$79+F50*F$79+G50*G$79+H50*H$79+I50*I$79+J50*J$79+K50*K$79+L50*L$79+M50*M$79+N50*N$79+O50*O$79+P50*P$79+Q50*Q$79+R50*R$79+S50*S$79+T50*T$79+U50*U$79+V50*V$79+W50*W$79+X50*X$79+Y50*Y$79+Z50*Z$79)/SUM(D$79:Z$79)</f>
        <v>0.15211946050096339</v>
      </c>
    </row>
    <row r="51" spans="1:32" ht="14.1" customHeight="1">
      <c r="A51" s="3" t="s">
        <v>12</v>
      </c>
      <c r="B51" s="3" t="s">
        <v>179</v>
      </c>
      <c r="C51" s="4">
        <v>2022</v>
      </c>
      <c r="D51" s="102" t="s">
        <v>31</v>
      </c>
      <c r="E51" s="103" t="s">
        <v>14</v>
      </c>
      <c r="F51" s="99" t="s">
        <v>26</v>
      </c>
      <c r="G51" s="103" t="s">
        <v>24</v>
      </c>
      <c r="H51" s="103" t="s">
        <v>17</v>
      </c>
      <c r="I51" s="103" t="s">
        <v>18</v>
      </c>
      <c r="J51" s="99" t="s">
        <v>233</v>
      </c>
      <c r="K51" s="103" t="s">
        <v>15</v>
      </c>
      <c r="L51" s="100" t="s">
        <v>20</v>
      </c>
      <c r="M51" s="100" t="s">
        <v>20</v>
      </c>
      <c r="N51" s="102" t="s">
        <v>44</v>
      </c>
      <c r="O51" s="105" t="s">
        <v>22</v>
      </c>
      <c r="P51" s="105" t="s">
        <v>22</v>
      </c>
      <c r="Q51" s="105" t="s">
        <v>22</v>
      </c>
      <c r="R51" s="105" t="s">
        <v>22</v>
      </c>
      <c r="S51" s="105" t="s">
        <v>22</v>
      </c>
      <c r="T51" s="105" t="s">
        <v>22</v>
      </c>
      <c r="U51" s="105" t="s">
        <v>22</v>
      </c>
      <c r="V51" s="100" t="s">
        <v>20</v>
      </c>
      <c r="W51" s="100" t="s">
        <v>20</v>
      </c>
      <c r="X51" s="100" t="s">
        <v>20</v>
      </c>
      <c r="Y51" s="100" t="s">
        <v>20</v>
      </c>
      <c r="Z51" s="100" t="s">
        <v>20</v>
      </c>
      <c r="AB51" s="82" t="s">
        <v>179</v>
      </c>
      <c r="AC51" s="21">
        <v>6.3930013458950205E-2</v>
      </c>
      <c r="AD51" s="21">
        <f>'Annual Report 2020'!AH51</f>
        <v>0.20933406113537117</v>
      </c>
      <c r="AE51" s="115">
        <v>0.28365720524017474</v>
      </c>
      <c r="AF51" s="22">
        <f>(D51*D$79+E51*E$79+F51*F$79+G51*G$79+H51*H$79+I51*I$79+J51*J$79+K51*K$79+L51*L$79+M51*M$79+N51*N$79+V51*V$79+W51*W$79+X51*X$79+Y51*Y$79+Z51*Z$79)/SUM(D$79:N$79,V$79:Z$79)</f>
        <v>0.29803493449781659</v>
      </c>
    </row>
    <row r="52" spans="1:32" ht="14.1" customHeight="1">
      <c r="A52" s="3" t="s">
        <v>139</v>
      </c>
      <c r="B52" s="3" t="s">
        <v>180</v>
      </c>
      <c r="C52" s="4">
        <v>2022</v>
      </c>
      <c r="D52" s="102" t="s">
        <v>31</v>
      </c>
      <c r="E52" s="99" t="s">
        <v>25</v>
      </c>
      <c r="F52" s="99" t="s">
        <v>26</v>
      </c>
      <c r="G52" s="103" t="s">
        <v>14</v>
      </c>
      <c r="H52" s="103" t="s">
        <v>15</v>
      </c>
      <c r="I52" s="103" t="s">
        <v>40</v>
      </c>
      <c r="J52" s="101" t="s">
        <v>94</v>
      </c>
      <c r="K52" s="100" t="s">
        <v>20</v>
      </c>
      <c r="L52" s="100" t="s">
        <v>20</v>
      </c>
      <c r="M52" s="100" t="s">
        <v>20</v>
      </c>
      <c r="N52" s="100" t="s">
        <v>20</v>
      </c>
      <c r="O52" s="99" t="s">
        <v>35</v>
      </c>
      <c r="P52" s="102" t="s">
        <v>31</v>
      </c>
      <c r="Q52" s="100" t="s">
        <v>20</v>
      </c>
      <c r="R52" s="103" t="s">
        <v>55</v>
      </c>
      <c r="S52" s="102" t="s">
        <v>31</v>
      </c>
      <c r="T52" s="100" t="s">
        <v>20</v>
      </c>
      <c r="U52" s="99" t="s">
        <v>41</v>
      </c>
      <c r="V52" s="100" t="s">
        <v>20</v>
      </c>
      <c r="W52" s="100" t="s">
        <v>20</v>
      </c>
      <c r="X52" s="100" t="s">
        <v>20</v>
      </c>
      <c r="Y52" s="101" t="s">
        <v>32</v>
      </c>
      <c r="Z52" s="99" t="s">
        <v>35</v>
      </c>
      <c r="AB52" s="82" t="s">
        <v>180</v>
      </c>
      <c r="AC52" s="21">
        <f>'Annual report 2019'!AH52</f>
        <v>0.16666666666666666</v>
      </c>
      <c r="AD52" s="21">
        <f>'Annual Report 2020'!AH52</f>
        <v>0.22221579961464358</v>
      </c>
      <c r="AE52" s="115">
        <v>8.2398843930635846E-2</v>
      </c>
      <c r="AF52" s="22">
        <f>(D52*D$79+E52*E$79+F52*F$79+G52*G$79+H52*H$79+I52*I$79+J52*J$79+K52*K$79+L52*L$79+M52*M$79+N52*N$79+O52*O$79+P52*P$79+Q52*Q$79+R52*R$79+S52*S$79+T52*T$79+U52*U$79+V52*V$79+W52*W$79+X52*X$79+Y52*Y$79+Z52*Z$79)/SUM(D$79:Z$79)</f>
        <v>0.19184007707129097</v>
      </c>
    </row>
    <row r="53" spans="1:32" ht="14.1" customHeight="1">
      <c r="A53" s="3" t="s">
        <v>196</v>
      </c>
      <c r="B53" s="3" t="s">
        <v>181</v>
      </c>
      <c r="C53" s="4">
        <v>2022</v>
      </c>
      <c r="D53" s="102" t="s">
        <v>47</v>
      </c>
      <c r="E53" s="100" t="s">
        <v>20</v>
      </c>
      <c r="F53" s="100" t="s">
        <v>20</v>
      </c>
      <c r="G53" s="100" t="s">
        <v>20</v>
      </c>
      <c r="H53" s="100" t="s">
        <v>20</v>
      </c>
      <c r="I53" s="103" t="s">
        <v>40</v>
      </c>
      <c r="J53" s="102" t="s">
        <v>89</v>
      </c>
      <c r="K53" s="100" t="s">
        <v>20</v>
      </c>
      <c r="L53" s="100" t="s">
        <v>20</v>
      </c>
      <c r="M53" s="101" t="s">
        <v>94</v>
      </c>
      <c r="N53" s="103" t="s">
        <v>232</v>
      </c>
      <c r="O53" s="105" t="s">
        <v>22</v>
      </c>
      <c r="P53" s="105" t="s">
        <v>22</v>
      </c>
      <c r="Q53" s="105" t="s">
        <v>22</v>
      </c>
      <c r="R53" s="105" t="s">
        <v>22</v>
      </c>
      <c r="S53" s="100" t="s">
        <v>20</v>
      </c>
      <c r="T53" s="100" t="s">
        <v>20</v>
      </c>
      <c r="U53" s="100" t="s">
        <v>20</v>
      </c>
      <c r="V53" s="100" t="s">
        <v>20</v>
      </c>
      <c r="W53" s="100" t="s">
        <v>20</v>
      </c>
      <c r="X53" s="100" t="s">
        <v>20</v>
      </c>
      <c r="Y53" s="100" t="s">
        <v>20</v>
      </c>
      <c r="Z53" s="100" t="s">
        <v>20</v>
      </c>
      <c r="AB53" s="82" t="s">
        <v>181</v>
      </c>
      <c r="AC53" s="21">
        <f>'Annual report 2019'!AH53</f>
        <v>0.42284963196635122</v>
      </c>
      <c r="AD53" s="21">
        <f>'Annual Report 2020'!AH53</f>
        <v>0.44178759200841217</v>
      </c>
      <c r="AE53" s="115">
        <v>0</v>
      </c>
      <c r="AF53" s="22">
        <f>(D53*D$79+E53*E$79+F53*F$79+G53*G$79+H53*H$79+I53*I$79+J53*J$79+K53*K$79+L53*L$79+M53*M$79+N53*N$79+S53*S$79+T53*T$79+U53*U$79+V53*V$79+W53*W$79+X53*X$79+Y53*Y$79+Z53*Z$79)/SUM(D$79:N$79,S$79:Z$79)</f>
        <v>0.31354363827549947</v>
      </c>
    </row>
    <row r="54" spans="1:32" ht="14.1" customHeight="1">
      <c r="A54" s="3" t="s">
        <v>144</v>
      </c>
      <c r="B54" s="3" t="s">
        <v>195</v>
      </c>
      <c r="C54" s="4">
        <v>2022</v>
      </c>
      <c r="D54" s="100" t="s">
        <v>20</v>
      </c>
      <c r="E54" s="100" t="s">
        <v>20</v>
      </c>
      <c r="F54" s="100" t="s">
        <v>20</v>
      </c>
      <c r="G54" s="100" t="s">
        <v>20</v>
      </c>
      <c r="H54" s="100" t="s">
        <v>20</v>
      </c>
      <c r="I54" s="100" t="s">
        <v>20</v>
      </c>
      <c r="J54" s="100" t="s">
        <v>20</v>
      </c>
      <c r="K54" s="100" t="s">
        <v>20</v>
      </c>
      <c r="L54" s="100" t="s">
        <v>20</v>
      </c>
      <c r="M54" s="100" t="s">
        <v>20</v>
      </c>
      <c r="N54" s="100" t="s">
        <v>20</v>
      </c>
      <c r="O54" s="100" t="s">
        <v>20</v>
      </c>
      <c r="P54" s="100" t="s">
        <v>20</v>
      </c>
      <c r="Q54" s="100" t="s">
        <v>20</v>
      </c>
      <c r="R54" s="100" t="s">
        <v>20</v>
      </c>
      <c r="S54" s="100" t="s">
        <v>20</v>
      </c>
      <c r="T54" s="100" t="s">
        <v>20</v>
      </c>
      <c r="U54" s="100" t="s">
        <v>20</v>
      </c>
      <c r="V54" s="100" t="s">
        <v>20</v>
      </c>
      <c r="W54" s="100" t="s">
        <v>20</v>
      </c>
      <c r="X54" s="100" t="s">
        <v>20</v>
      </c>
      <c r="Y54" s="100" t="s">
        <v>20</v>
      </c>
      <c r="Z54" s="100" t="s">
        <v>20</v>
      </c>
      <c r="AB54" s="82" t="s">
        <v>195</v>
      </c>
      <c r="AC54" s="21">
        <f>'Annual report 2019'!AH54</f>
        <v>0.11527938342967245</v>
      </c>
      <c r="AD54" s="21">
        <f>'Annual Report 2020'!AH54</f>
        <v>8.4421965317919054E-2</v>
      </c>
      <c r="AE54" s="115">
        <v>3.4942196531791904E-2</v>
      </c>
      <c r="AF54" s="22">
        <f>(D54*D$79+E54*E$79+F54*F$79+G54*G$79+H54*H$79+I54*I$79+J54*J$79+K54*K$79+L54*L$79+M54*M$79+N54*N$79+O54*O$79+P54*P$79+Q54*Q$79+R54*R$79+S54*S$79+T54*T$79+U54*U$79+V54*V$79+W54*W$79+X54*X$79+Y54*Y$79+Z54*Z$79)/SUM(D$79:Z$79)</f>
        <v>0</v>
      </c>
    </row>
    <row r="55" spans="1:32" ht="12" customHeight="1">
      <c r="AB55" s="96"/>
      <c r="AC55" s="112"/>
      <c r="AD55" s="112"/>
      <c r="AE55" s="113"/>
      <c r="AF55" s="114"/>
    </row>
    <row r="56" spans="1:32" ht="14.1" customHeight="1">
      <c r="A56" s="3" t="s">
        <v>146</v>
      </c>
      <c r="B56" s="3" t="s">
        <v>244</v>
      </c>
      <c r="C56" s="4">
        <v>2022</v>
      </c>
      <c r="D56" s="102" t="s">
        <v>31</v>
      </c>
      <c r="E56" s="100" t="s">
        <v>20</v>
      </c>
      <c r="F56" s="100" t="s">
        <v>20</v>
      </c>
      <c r="G56" s="100" t="s">
        <v>20</v>
      </c>
      <c r="H56" s="100" t="s">
        <v>20</v>
      </c>
      <c r="I56" s="103" t="s">
        <v>40</v>
      </c>
      <c r="J56" s="100" t="s">
        <v>20</v>
      </c>
      <c r="K56" s="100" t="s">
        <v>20</v>
      </c>
      <c r="L56" s="100" t="s">
        <v>20</v>
      </c>
      <c r="M56" s="100" t="s">
        <v>20</v>
      </c>
      <c r="N56" s="100" t="s">
        <v>20</v>
      </c>
      <c r="O56" s="105" t="s">
        <v>22</v>
      </c>
      <c r="P56" s="105" t="s">
        <v>22</v>
      </c>
      <c r="Q56" s="105" t="s">
        <v>22</v>
      </c>
      <c r="R56" s="105" t="s">
        <v>22</v>
      </c>
      <c r="S56" s="105" t="s">
        <v>22</v>
      </c>
      <c r="T56" s="105" t="s">
        <v>22</v>
      </c>
      <c r="U56" s="105" t="s">
        <v>22</v>
      </c>
      <c r="V56" s="100" t="s">
        <v>20</v>
      </c>
      <c r="W56" s="100" t="s">
        <v>20</v>
      </c>
      <c r="X56" s="100" t="s">
        <v>20</v>
      </c>
      <c r="Y56" s="100" t="s">
        <v>20</v>
      </c>
      <c r="Z56" s="100" t="s">
        <v>20</v>
      </c>
      <c r="AB56" s="82" t="s">
        <v>192</v>
      </c>
      <c r="AC56" s="21">
        <v>0.46552401746724886</v>
      </c>
      <c r="AD56" s="21">
        <f>'Annual Report 2020'!AH56</f>
        <v>0</v>
      </c>
      <c r="AE56" s="115">
        <v>0.44164847161572052</v>
      </c>
      <c r="AF56" s="22">
        <f>(D56*D$79+E56*E$79+F56*F$79+G56*G$79+H56*H$79+I56*I$79+J56*J$79+K56*K$79+L56*L$79+M56*M$79+N56*N$79+V56*V$79+W56*W$79+X56*X$79+Y56*Y$79+Z56*Z$79)/SUM(D$79:N$79,V$79:Z$79)</f>
        <v>5.0218340611353711E-2</v>
      </c>
    </row>
    <row r="57" spans="1:32" ht="12" customHeight="1">
      <c r="AC57" s="112"/>
      <c r="AD57" s="112"/>
      <c r="AE57" s="113"/>
      <c r="AF57" s="114"/>
    </row>
    <row r="58" spans="1:32" ht="12" customHeight="1">
      <c r="A58" s="128" t="s">
        <v>238</v>
      </c>
      <c r="B58" s="129"/>
      <c r="C58" s="130"/>
      <c r="AB58" s="92" t="s">
        <v>239</v>
      </c>
      <c r="AC58" s="29">
        <f t="shared" ref="AC58:AF58" si="5">AVERAGE(AC59:AC69)</f>
        <v>8.290950032394423E-2</v>
      </c>
      <c r="AD58" s="29">
        <f t="shared" si="5"/>
        <v>5.7177579642344517E-2</v>
      </c>
      <c r="AE58" s="29">
        <f t="shared" si="5"/>
        <v>4.9977396319051383E-2</v>
      </c>
      <c r="AF58" s="29">
        <f t="shared" si="5"/>
        <v>3.3511998598703803E-2</v>
      </c>
    </row>
    <row r="59" spans="1:32" ht="12" customHeight="1">
      <c r="A59" s="116"/>
      <c r="B59" s="3" t="s">
        <v>206</v>
      </c>
      <c r="C59" s="117"/>
      <c r="AB59" s="82" t="s">
        <v>206</v>
      </c>
      <c r="AC59" s="21">
        <v>0</v>
      </c>
      <c r="AD59" s="21">
        <v>5.6943231441048028E-2</v>
      </c>
      <c r="AE59" s="115">
        <v>0</v>
      </c>
      <c r="AF59" s="22">
        <f>(D59*D$79+E59*E$79+F59*F$79+G59*G$79+H59*H$79+I59*I$79+J59*J$79+K59*K$79+L59*L$79+M59*M$79+N59*N$79+V59*V$79+W59*W$79+X59*X$79+Y59*Y$79+Z59*Z$79)/SUM(D$79:N$79,V$79:Z$79)</f>
        <v>0</v>
      </c>
    </row>
    <row r="60" spans="1:32" ht="12" customHeight="1">
      <c r="A60" s="116"/>
      <c r="B60" s="3" t="s">
        <v>208</v>
      </c>
      <c r="C60" s="117"/>
      <c r="AB60" s="82" t="s">
        <v>208</v>
      </c>
      <c r="AC60" s="21">
        <v>0.1240655105973025</v>
      </c>
      <c r="AD60" s="21">
        <v>0</v>
      </c>
      <c r="AE60" s="115">
        <v>0</v>
      </c>
      <c r="AF60" s="22">
        <v>0</v>
      </c>
    </row>
    <row r="61" spans="1:32" ht="12" customHeight="1">
      <c r="B61" s="3" t="s">
        <v>187</v>
      </c>
      <c r="D61" s="101" t="s">
        <v>57</v>
      </c>
      <c r="E61" s="100" t="s">
        <v>20</v>
      </c>
      <c r="F61" s="101" t="s">
        <v>34</v>
      </c>
      <c r="G61" s="100" t="s">
        <v>20</v>
      </c>
      <c r="H61" s="100" t="s">
        <v>20</v>
      </c>
      <c r="I61" s="100" t="s">
        <v>20</v>
      </c>
      <c r="J61" s="100" t="s">
        <v>20</v>
      </c>
      <c r="K61" s="100" t="s">
        <v>20</v>
      </c>
      <c r="L61" s="100" t="s">
        <v>20</v>
      </c>
      <c r="M61" s="100" t="s">
        <v>20</v>
      </c>
      <c r="N61" s="100" t="s">
        <v>20</v>
      </c>
      <c r="O61" s="101" t="s">
        <v>32</v>
      </c>
      <c r="P61" s="100" t="s">
        <v>20</v>
      </c>
      <c r="Q61" s="100" t="s">
        <v>20</v>
      </c>
      <c r="R61" s="100" t="s">
        <v>20</v>
      </c>
      <c r="S61" s="100" t="s">
        <v>20</v>
      </c>
      <c r="T61" s="100" t="s">
        <v>20</v>
      </c>
      <c r="U61" s="100" t="s">
        <v>20</v>
      </c>
      <c r="V61" s="100" t="s">
        <v>20</v>
      </c>
      <c r="W61" s="100" t="s">
        <v>20</v>
      </c>
      <c r="X61" s="100" t="s">
        <v>20</v>
      </c>
      <c r="Y61" s="100" t="s">
        <v>20</v>
      </c>
      <c r="Z61" s="100" t="s">
        <v>20</v>
      </c>
      <c r="AB61" s="82" t="s">
        <v>187</v>
      </c>
      <c r="AC61" s="21">
        <v>0.20973025048169558</v>
      </c>
      <c r="AD61" s="21">
        <v>2.6753371868978807E-2</v>
      </c>
      <c r="AE61" s="115">
        <v>3.2052023121387288E-2</v>
      </c>
      <c r="AF61" s="22">
        <f>(D61*D$79+E61*E$79+F61*F$79+G61*G$79+H61*H$79+I61*I$79+J61*J$79+K61*K$79+L61*L$79+M61*M$79+N61*N$79+O61*O$79+P61*P$79+Q61*Q$79+R61*R$79+S61*S$79+T61*T$79+U61*U$79+V61*V$79+W61*W$79+X61*X$79+Y61*Y$79+Z61*Z$79)/SUM(D$79:Z$79)</f>
        <v>7.5529865125240851E-3</v>
      </c>
    </row>
    <row r="62" spans="1:32" ht="14.1" customHeight="1">
      <c r="A62" s="3" t="s">
        <v>60</v>
      </c>
      <c r="B62" s="3" t="s">
        <v>183</v>
      </c>
      <c r="C62" s="4">
        <v>2022</v>
      </c>
      <c r="D62" s="100" t="s">
        <v>20</v>
      </c>
      <c r="E62" s="100" t="s">
        <v>20</v>
      </c>
      <c r="F62" s="100" t="s">
        <v>20</v>
      </c>
      <c r="G62" s="100" t="s">
        <v>20</v>
      </c>
      <c r="H62" s="100" t="s">
        <v>20</v>
      </c>
      <c r="I62" s="100" t="s">
        <v>20</v>
      </c>
      <c r="J62" s="101" t="s">
        <v>59</v>
      </c>
      <c r="K62" s="100" t="s">
        <v>20</v>
      </c>
      <c r="L62" s="100" t="s">
        <v>20</v>
      </c>
      <c r="M62" s="100" t="s">
        <v>20</v>
      </c>
      <c r="N62" s="100" t="s">
        <v>20</v>
      </c>
      <c r="O62" s="100" t="s">
        <v>20</v>
      </c>
      <c r="P62" s="100" t="s">
        <v>20</v>
      </c>
      <c r="Q62" s="100" t="s">
        <v>20</v>
      </c>
      <c r="R62" s="100" t="s">
        <v>20</v>
      </c>
      <c r="S62" s="100" t="s">
        <v>20</v>
      </c>
      <c r="T62" s="99" t="s">
        <v>62</v>
      </c>
      <c r="U62" s="99" t="s">
        <v>63</v>
      </c>
      <c r="V62" s="100" t="s">
        <v>20</v>
      </c>
      <c r="W62" s="100" t="s">
        <v>20</v>
      </c>
      <c r="X62" s="100" t="s">
        <v>20</v>
      </c>
      <c r="Y62" s="100" t="s">
        <v>20</v>
      </c>
      <c r="Z62" s="101" t="s">
        <v>36</v>
      </c>
      <c r="AB62" s="82" t="s">
        <v>183</v>
      </c>
      <c r="AC62" s="21">
        <f>'Annual report 2019'!AH62</f>
        <v>1.3092485549132948E-2</v>
      </c>
      <c r="AD62" s="21">
        <f>'Annual Report 2020'!AH62</f>
        <v>2.8824662813102121E-2</v>
      </c>
      <c r="AE62" s="115">
        <f>'Annual Report 2021'!AH62</f>
        <v>2.8824662813102121E-2</v>
      </c>
      <c r="AF62" s="22">
        <f>(D62*D$79+E62*E$79+F62*F$79+G62*G$79+H62*H$79+I62*I$79+J62*J$79+K62*K$79+L62*L$79+M62*M$79+N62*N$79+O62*O$79+P62*P$79+Q62*Q$79+R62*R$79+S62*S$79+T62*T$79+U62*U$79+V62*V$79+W62*W$79+X62*X$79+Y62*Y$79+Z62*Z$79)/SUM(D$79:Z$79)</f>
        <v>2.5211946050096336E-2</v>
      </c>
    </row>
    <row r="63" spans="1:32" ht="12" customHeight="1">
      <c r="B63" s="3" t="s">
        <v>186</v>
      </c>
      <c r="AB63" s="82" t="s">
        <v>186</v>
      </c>
      <c r="AC63" s="21">
        <v>0.14134939759036144</v>
      </c>
      <c r="AD63" s="21">
        <v>0.20806024096385539</v>
      </c>
      <c r="AE63" s="115">
        <v>0</v>
      </c>
      <c r="AF63" s="22">
        <f>(I63*I$79+J63*J$79+K63*K$79+L63*L$79+M63*M$79+N63*N$79+O63*O$79+P63*P$79+Q63*Q$79+R63*R$79+V63*V$79+W63*W$79+X63*X$79+Y63*Y$79+Z63*Z$79)/SUM(I$79:R$79,V$79:Z$79)</f>
        <v>0</v>
      </c>
    </row>
    <row r="64" spans="1:32" ht="12" customHeight="1">
      <c r="B64" s="3" t="s">
        <v>189</v>
      </c>
      <c r="AB64" s="82" t="s">
        <v>189</v>
      </c>
      <c r="AC64" s="21">
        <v>0.1309344894026975</v>
      </c>
      <c r="AD64" s="21">
        <v>0</v>
      </c>
      <c r="AE64" s="115">
        <v>0</v>
      </c>
      <c r="AF64" s="22">
        <v>0</v>
      </c>
    </row>
    <row r="65" spans="2:39" ht="12" customHeight="1">
      <c r="B65" s="3" t="s">
        <v>184</v>
      </c>
      <c r="AB65" s="82" t="s">
        <v>184</v>
      </c>
      <c r="AC65" s="21">
        <v>0</v>
      </c>
      <c r="AD65" s="21">
        <v>0</v>
      </c>
      <c r="AE65" s="115">
        <v>4.0040376850605651E-2</v>
      </c>
      <c r="AF65" s="22">
        <f>(I65*I$79+J65*J$79+K65*K$79+L65*L$79+M65*M$79+N65*N$79+V65*V$79+W65*W$79+X65*X$79+Y65*Y$79+Z65*Z$79)/SUM(I$79:N$79,V$79:Z$79)</f>
        <v>0</v>
      </c>
    </row>
    <row r="66" spans="2:39" ht="12" customHeight="1">
      <c r="B66" s="3" t="s">
        <v>185</v>
      </c>
      <c r="AB66" s="82" t="s">
        <v>185</v>
      </c>
      <c r="AC66" s="21">
        <v>0.23982658959537573</v>
      </c>
      <c r="AD66" s="21">
        <v>0.11992292870905587</v>
      </c>
      <c r="AE66" s="115">
        <v>0.11094412331406549</v>
      </c>
      <c r="AF66" s="22">
        <f>(D66*D$79+E66*E$79+F66*F$79+G66*G$79+H66*H$79+I66*I$79+J66*J$79+K66*K$79+L66*L$79+M66*M$79+N66*N$79+O66*O$79+P66*P$79+Q66*Q$79+R66*R$79+S66*S$79+T66*T$79+U66*U$79+V66*V$79+W66*W$79+X66*X$79+Y66*Y$79+Z66*Z$79)/SUM(D$79:Z$79)</f>
        <v>0</v>
      </c>
    </row>
    <row r="67" spans="2:39" ht="12" customHeight="1">
      <c r="B67" s="3" t="s">
        <v>190</v>
      </c>
      <c r="D67" s="103" t="s">
        <v>30</v>
      </c>
      <c r="E67" s="100" t="s">
        <v>20</v>
      </c>
      <c r="F67" s="103" t="s">
        <v>40</v>
      </c>
      <c r="G67" s="101" t="s">
        <v>32</v>
      </c>
      <c r="H67" s="101" t="s">
        <v>45</v>
      </c>
      <c r="I67" s="103" t="s">
        <v>15</v>
      </c>
      <c r="J67" s="103" t="s">
        <v>236</v>
      </c>
      <c r="K67" s="100" t="s">
        <v>20</v>
      </c>
      <c r="L67" s="103" t="s">
        <v>15</v>
      </c>
      <c r="M67" s="102" t="s">
        <v>66</v>
      </c>
      <c r="N67" s="102" t="s">
        <v>31</v>
      </c>
      <c r="O67" s="102" t="s">
        <v>31</v>
      </c>
      <c r="P67" s="100" t="s">
        <v>20</v>
      </c>
      <c r="Q67" s="100" t="s">
        <v>20</v>
      </c>
      <c r="R67" s="99" t="s">
        <v>80</v>
      </c>
      <c r="S67" s="8" t="s">
        <v>20</v>
      </c>
      <c r="T67" s="8" t="s">
        <v>20</v>
      </c>
      <c r="U67" s="8" t="s">
        <v>20</v>
      </c>
      <c r="V67" s="101" t="s">
        <v>87</v>
      </c>
      <c r="W67" s="103" t="s">
        <v>106</v>
      </c>
      <c r="X67" s="100" t="s">
        <v>20</v>
      </c>
      <c r="Y67" s="99" t="s">
        <v>35</v>
      </c>
      <c r="Z67" s="99" t="s">
        <v>35</v>
      </c>
      <c r="AB67" s="82" t="s">
        <v>190</v>
      </c>
      <c r="AC67" s="21">
        <v>0</v>
      </c>
      <c r="AD67" s="21">
        <v>0.14907514450867052</v>
      </c>
      <c r="AE67" s="115">
        <v>0.29851637764932559</v>
      </c>
      <c r="AF67" s="22">
        <f>(D67*D$79+E67*E$79+F67*F$79+G67*G$79+H67*H$79+I67*I$79+J67*J$79+K67*K$79+L67*L$79+M67*M$79+N67*N$79+O67*O$79+P67*P$79+Q67*Q$79+R67*R$79+S67*S$79+T67*T$79+U67*U$79+V67*V$79+W67*W$79+X67*X$79+Y67*Y$79+Z67*Z$79)/SUM(D$79:Z$79)</f>
        <v>0.33394990366088634</v>
      </c>
    </row>
    <row r="68" spans="2:39" ht="12" customHeight="1">
      <c r="B68" s="3" t="s">
        <v>204</v>
      </c>
      <c r="D68" s="100" t="s">
        <v>20</v>
      </c>
      <c r="E68" s="100" t="s">
        <v>20</v>
      </c>
      <c r="F68" s="100" t="s">
        <v>20</v>
      </c>
      <c r="G68" s="100" t="s">
        <v>20</v>
      </c>
      <c r="H68" s="100" t="s">
        <v>20</v>
      </c>
      <c r="I68" s="100" t="s">
        <v>20</v>
      </c>
      <c r="J68" s="100" t="s">
        <v>20</v>
      </c>
      <c r="K68" s="100" t="s">
        <v>20</v>
      </c>
      <c r="L68" s="100" t="s">
        <v>20</v>
      </c>
      <c r="M68" s="100" t="s">
        <v>20</v>
      </c>
      <c r="N68" s="100" t="s">
        <v>20</v>
      </c>
      <c r="O68" s="101" t="s">
        <v>32</v>
      </c>
      <c r="P68" s="100" t="s">
        <v>20</v>
      </c>
      <c r="Q68" s="100" t="s">
        <v>20</v>
      </c>
      <c r="R68" s="100" t="s">
        <v>20</v>
      </c>
      <c r="S68" s="103" t="s">
        <v>15</v>
      </c>
      <c r="T68" s="100" t="s">
        <v>20</v>
      </c>
      <c r="U68" s="100" t="s">
        <v>20</v>
      </c>
      <c r="V68" s="100" t="s">
        <v>20</v>
      </c>
      <c r="W68" s="100" t="s">
        <v>20</v>
      </c>
      <c r="X68" s="100" t="s">
        <v>20</v>
      </c>
      <c r="Y68" s="100" t="s">
        <v>20</v>
      </c>
      <c r="Z68" s="100" t="s">
        <v>20</v>
      </c>
      <c r="AB68" s="82" t="s">
        <v>204</v>
      </c>
      <c r="AC68" s="21">
        <v>1.2793834296724472E-2</v>
      </c>
      <c r="AD68" s="21">
        <v>0</v>
      </c>
      <c r="AE68" s="115">
        <v>0</v>
      </c>
      <c r="AF68" s="22">
        <f>(D68*D$79+E68*E$79+F68*F$79+G68*G$79+H68*H$79+I68*I$79+J68*J$79+K68*K$79+L68*L$79+M68*M$79+N68*N$79+O68*O$79+P68*P$79+Q68*Q$79+R68*R$79+S68*S$79+T68*T$79+U68*U$79+V68*V$79+W68*W$79+X68*X$79+Y68*Y$79+Z68*Z$79)/SUM(D$79:Z$79)</f>
        <v>1.9171483622350675E-3</v>
      </c>
    </row>
    <row r="69" spans="2:39" ht="12" customHeight="1">
      <c r="B69" s="3" t="s">
        <v>191</v>
      </c>
      <c r="AB69" s="82" t="s">
        <v>191</v>
      </c>
      <c r="AC69" s="25">
        <v>4.0211946050096342E-2</v>
      </c>
      <c r="AD69" s="25">
        <v>3.9373795761078995E-2</v>
      </c>
      <c r="AE69" s="118">
        <v>3.9373795761078995E-2</v>
      </c>
      <c r="AF69" s="26">
        <f>(D69*D$79+E69*E$79+F69*F$79+G69*G$79+H69*H$79+I69*I$79+J69*J$79+K69*K$79+L69*L$79+M69*M$79+N69*N$79+O69*O$79+P69*P$79+Q69*Q$79+R69*R$79+S69*S$79+T69*T$79+U69*U$79+V69*V$79+W69*W$79+X69*X$79+Y69*Y$79+Z69*Z$79)/SUM(D$79:Z$79)</f>
        <v>0</v>
      </c>
    </row>
    <row r="71" spans="2:39" ht="12" customHeight="1">
      <c r="B71" s="92" t="s">
        <v>240</v>
      </c>
      <c r="AB71" s="92" t="s">
        <v>240</v>
      </c>
      <c r="AC71" s="29">
        <f>AVERAGE(AC72:AC77)</f>
        <v>0</v>
      </c>
      <c r="AD71" s="29">
        <f t="shared" ref="AD71:AF71" si="6">AVERAGE(AD72:AD77)</f>
        <v>0</v>
      </c>
      <c r="AE71" s="29">
        <f t="shared" si="6"/>
        <v>0</v>
      </c>
      <c r="AF71" s="29">
        <f t="shared" si="6"/>
        <v>0</v>
      </c>
    </row>
    <row r="72" spans="2:39" ht="12" customHeight="1">
      <c r="B72" s="3" t="s">
        <v>214</v>
      </c>
      <c r="AB72" s="82" t="s">
        <v>214</v>
      </c>
      <c r="AC72" s="21">
        <v>0</v>
      </c>
      <c r="AD72" s="21">
        <v>0</v>
      </c>
      <c r="AE72" s="22">
        <f>(I72*I$79+J72*J$79+K72*K$79+L72*L$79+M72*M$79+N72*N$79+V72*V$79+W72*W$79+X72*X$79+Y72*Y$79+Z72*Z$79)/SUM(I$79:N$79,V$79:Z$79)</f>
        <v>0</v>
      </c>
      <c r="AF72" s="22">
        <f>(I72*I$79+J72*J$79+K72*K$79+L72*L$79+M72*M$79+N72*N$79+V72*V$79+W72*W$79+X72*X$79+Y72*Y$79+Z72*Z$79)/SUM(I$79:N$79,V$79:Z$79)</f>
        <v>0</v>
      </c>
    </row>
    <row r="73" spans="2:39" ht="12" customHeight="1">
      <c r="B73" s="3" t="s">
        <v>216</v>
      </c>
      <c r="AB73" s="82" t="s">
        <v>216</v>
      </c>
      <c r="AC73" s="21">
        <v>0</v>
      </c>
      <c r="AD73" s="21">
        <v>0</v>
      </c>
      <c r="AE73" s="22">
        <f>(D73*D$79+E73*E$79+F73*F$79+G73*G$79+H73*H$79+I73*I$79+J73*J$79+K73*K$79+L73*L$79+M73*M$79+N73*N$79+O73*O$79+P73*P$79+Q73*Q$79+R73*R$79+S73*S$79+T73*T$79+U73*U$79+V73*V$79+W73*W$79+X73*X$79+Y73*Y$79+Z73*Z$79)/SUM(D$79:Z$79)</f>
        <v>0</v>
      </c>
      <c r="AF73" s="22">
        <f>(D73*D$79+E73*E$79+F73*F$79+G73*G$79+H73*H$79+I73*I$79+J73*J$79+K73*K$79+L73*L$79+M73*M$79+N73*N$79+O73*O$79+P73*P$79+Q73*Q$79+R73*R$79+S73*S$79+T73*T$79+U73*U$79+V73*V$79+W73*W$79+X73*X$79+Y73*Y$79+Z73*Z$79)/SUM(D$79:Z$79)</f>
        <v>0</v>
      </c>
    </row>
    <row r="74" spans="2:39" ht="12" customHeight="1">
      <c r="B74" s="3" t="s">
        <v>218</v>
      </c>
      <c r="AB74" s="82" t="s">
        <v>218</v>
      </c>
      <c r="AC74" s="21">
        <v>0</v>
      </c>
      <c r="AD74" s="21">
        <v>0</v>
      </c>
      <c r="AE74" s="22">
        <f>(D74*D$79+E74*E$79+F74*F$79+G74*G$79+H74*H$79+I74*I$79+J74*J$79+K74*K$79+L74*L$79+M74*M$79+N74*N$79+V74*V$79+W74*W$79+X74*X$79+Y74*Y$79+Z74*Z$79)/SUM(D$79:N$79,V$79:Z$79)</f>
        <v>0</v>
      </c>
      <c r="AF74" s="22">
        <f>(D74*D$79+E74*E$79+F74*F$79+G74*G$79+H74*H$79+I74*I$79+J74*J$79+K74*K$79+L74*L$79+M74*M$79+N74*N$79+V74*V$79+W74*W$79+X74*X$79+Y74*Y$79+Z74*Z$79)/SUM(D$79:N$79,V$79:Z$79)</f>
        <v>0</v>
      </c>
    </row>
    <row r="75" spans="2:39" ht="12" customHeight="1">
      <c r="B75" s="3" t="s">
        <v>220</v>
      </c>
      <c r="AB75" s="82" t="s">
        <v>220</v>
      </c>
      <c r="AC75" s="21">
        <v>0</v>
      </c>
      <c r="AD75" s="21">
        <v>0</v>
      </c>
      <c r="AE75" s="22">
        <f>(I75*I$79+J75*J$79+K75*K$79+L75*L$79+M75*M$79+N75*N$79+V75*V$79+W75*W$79+X75*X$79+Y75*Y$79+Z75*Z$79)/SUM(I$79:N$79,V$79:Z$79)</f>
        <v>0</v>
      </c>
      <c r="AF75" s="22">
        <f>(I75*I$79+J75*J$79+K75*K$79+L75*L$79+M75*M$79+N75*N$79+V75*V$79+W75*W$79+X75*X$79+Y75*Y$79+Z75*Z$79)/SUM(I$79:N$79,V$79:Z$79)</f>
        <v>0</v>
      </c>
    </row>
    <row r="76" spans="2:39" ht="12" customHeight="1">
      <c r="B76" s="3" t="s">
        <v>222</v>
      </c>
      <c r="AB76" s="82" t="s">
        <v>222</v>
      </c>
      <c r="AC76" s="21">
        <v>0</v>
      </c>
      <c r="AD76" s="21">
        <v>0</v>
      </c>
      <c r="AE76" s="22">
        <f t="shared" ref="AE76:AE77" si="7">(D76*D$79+E76*E$79+F76*F$79+G76*G$79+H76*H$79+I76*I$79+J76*J$79+K76*K$79+L76*L$79+M76*M$79+N76*N$79+O76*O$79+P76*P$79+Q76*Q$79+R76*R$79+S76*S$79+T76*T$79+U76*U$79+V76*V$79+W76*W$79+X76*X$79+Y76*Y$79+Z76*Z$79)/SUM(D$79:Z$79)</f>
        <v>0</v>
      </c>
      <c r="AF76" s="22">
        <f>(D76*D$79+E76*E$79+F76*F$79+G76*G$79+H76*H$79+I76*I$79+J76*J$79+K76*K$79+L76*L$79+M76*M$79+N76*N$79+O76*O$79+P76*P$79+Q76*Q$79+R76*R$79+S76*S$79+T76*T$79+U76*U$79+V76*V$79+W76*W$79+X76*X$79+Y76*Y$79+Z76*Z$79)/SUM(D$79:Z$79)</f>
        <v>0</v>
      </c>
    </row>
    <row r="77" spans="2:39" ht="12" customHeight="1">
      <c r="B77" s="3" t="s">
        <v>224</v>
      </c>
      <c r="AB77" s="82" t="s">
        <v>224</v>
      </c>
      <c r="AC77" s="21">
        <v>0</v>
      </c>
      <c r="AD77" s="21">
        <v>0</v>
      </c>
      <c r="AE77" s="22">
        <f t="shared" si="7"/>
        <v>0</v>
      </c>
      <c r="AF77" s="22">
        <f>(D77*D$79+E77*E$79+F77*F$79+G77*G$79+H77*H$79+I77*I$79+J77*J$79+K77*K$79+L77*L$79+M77*M$79+N77*N$79+O77*O$79+P77*P$79+Q77*Q$79+R77*R$79+S77*S$79+T77*T$79+U77*U$79+V77*V$79+W77*W$79+X77*X$79+Y77*Y$79+Z77*Z$79)/SUM(D$79:Z$79)</f>
        <v>0</v>
      </c>
    </row>
    <row r="79" spans="2:39" s="96" customFormat="1" ht="12" customHeight="1">
      <c r="D79" s="96">
        <v>39</v>
      </c>
      <c r="E79" s="96">
        <v>43</v>
      </c>
      <c r="F79" s="96">
        <v>10</v>
      </c>
      <c r="G79" s="96">
        <v>41</v>
      </c>
      <c r="H79" s="96">
        <v>40</v>
      </c>
      <c r="I79" s="96">
        <v>10</v>
      </c>
      <c r="J79" s="96">
        <v>275</v>
      </c>
      <c r="K79" s="96">
        <v>6</v>
      </c>
      <c r="L79" s="96">
        <v>10</v>
      </c>
      <c r="M79" s="96">
        <v>36</v>
      </c>
      <c r="N79" s="96">
        <v>25</v>
      </c>
      <c r="O79" s="96">
        <v>11</v>
      </c>
      <c r="P79" s="96">
        <v>37</v>
      </c>
      <c r="Q79" s="96">
        <v>6</v>
      </c>
      <c r="R79" s="96">
        <v>33</v>
      </c>
      <c r="S79" s="96">
        <v>2</v>
      </c>
      <c r="T79" s="96">
        <v>3</v>
      </c>
      <c r="U79" s="96">
        <v>30</v>
      </c>
      <c r="V79" s="96">
        <v>54</v>
      </c>
      <c r="W79" s="96">
        <v>65</v>
      </c>
      <c r="X79" s="96">
        <v>229</v>
      </c>
      <c r="Y79" s="96">
        <v>11</v>
      </c>
      <c r="Z79" s="96">
        <v>22</v>
      </c>
      <c r="AL79" s="95"/>
      <c r="AM79" s="95"/>
    </row>
    <row r="80" spans="2:39" ht="12" customHeight="1">
      <c r="AL80" s="96"/>
      <c r="AM80" s="96"/>
    </row>
  </sheetData>
  <mergeCells count="11">
    <mergeCell ref="AC3:AE3"/>
    <mergeCell ref="A58:C58"/>
    <mergeCell ref="A1:Z1"/>
    <mergeCell ref="A3:C4"/>
    <mergeCell ref="D3:H3"/>
    <mergeCell ref="I3:N3"/>
    <mergeCell ref="O3:R3"/>
    <mergeCell ref="S3:U3"/>
    <mergeCell ref="V3:X3"/>
    <mergeCell ref="Y3:Z3"/>
    <mergeCell ref="B2:Z2"/>
  </mergeCells>
  <pageMargins left="0.05" right="0.05" top="0.5" bottom="0.5" header="0" footer="0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79"/>
  <sheetViews>
    <sheetView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Z45" sqref="Z45"/>
    </sheetView>
  </sheetViews>
  <sheetFormatPr defaultColWidth="7.28515625" defaultRowHeight="12" customHeight="1"/>
  <cols>
    <col min="1" max="1" width="7.28515625" hidden="1" customWidth="1"/>
    <col min="2" max="2" width="7.28515625" customWidth="1"/>
    <col min="3" max="3" width="7.28515625" hidden="1" customWidth="1"/>
    <col min="4" max="5" width="8.5703125" bestFit="1" customWidth="1"/>
    <col min="26" max="26" width="7.28515625" customWidth="1"/>
    <col min="27" max="28" width="7.7109375" hidden="1" customWidth="1"/>
    <col min="29" max="29" width="7.7109375" style="13" hidden="1" customWidth="1"/>
    <col min="30" max="30" width="7.7109375" hidden="1" customWidth="1"/>
    <col min="31" max="31" width="8.5703125" customWidth="1"/>
    <col min="32" max="32" width="9.28515625" customWidth="1"/>
    <col min="33" max="33" width="9.28515625" style="13" customWidth="1"/>
    <col min="34" max="34" width="9.28515625" customWidth="1"/>
  </cols>
  <sheetData>
    <row r="1" spans="1:38" ht="15.95" customHeight="1">
      <c r="A1" s="142" t="s">
        <v>202</v>
      </c>
      <c r="B1" s="142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2" spans="1:38" ht="12" customHeight="1">
      <c r="A2" s="144">
        <v>45015</v>
      </c>
      <c r="B2" s="142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  <c r="U2" s="143"/>
      <c r="V2" s="143"/>
      <c r="W2" s="143"/>
      <c r="X2" s="143"/>
      <c r="Y2" s="143"/>
      <c r="Z2" s="143"/>
    </row>
    <row r="3" spans="1:38" ht="26.25" customHeight="1">
      <c r="A3" s="1"/>
      <c r="B3" s="1"/>
      <c r="C3" s="1"/>
      <c r="D3" s="134" t="s">
        <v>0</v>
      </c>
      <c r="E3" s="135"/>
      <c r="F3" s="135"/>
      <c r="G3" s="135"/>
      <c r="H3" s="135"/>
      <c r="I3" s="134" t="s">
        <v>1</v>
      </c>
      <c r="J3" s="135"/>
      <c r="K3" s="135"/>
      <c r="L3" s="135"/>
      <c r="M3" s="135"/>
      <c r="N3" s="135"/>
      <c r="O3" s="134" t="s">
        <v>2</v>
      </c>
      <c r="P3" s="135"/>
      <c r="Q3" s="135"/>
      <c r="R3" s="135"/>
      <c r="S3" s="134" t="s">
        <v>3</v>
      </c>
      <c r="T3" s="135"/>
      <c r="U3" s="135"/>
      <c r="V3" s="134" t="s">
        <v>4</v>
      </c>
      <c r="W3" s="135"/>
      <c r="X3" s="135"/>
      <c r="Y3" s="134" t="s">
        <v>5</v>
      </c>
      <c r="Z3" s="135"/>
      <c r="AB3" s="134" t="s">
        <v>211</v>
      </c>
      <c r="AC3" s="134"/>
      <c r="AD3" s="135"/>
      <c r="AE3" s="14"/>
      <c r="AF3" s="138" t="s">
        <v>226</v>
      </c>
      <c r="AG3" s="138"/>
      <c r="AH3" s="139"/>
    </row>
    <row r="4" spans="1:38" ht="14.1" customHeight="1">
      <c r="A4" s="1"/>
      <c r="B4" s="1"/>
      <c r="C4" s="1"/>
      <c r="D4" s="2" t="s">
        <v>6</v>
      </c>
      <c r="E4" s="2" t="s">
        <v>7</v>
      </c>
      <c r="F4" s="2" t="s">
        <v>8</v>
      </c>
      <c r="G4" s="2" t="s">
        <v>9</v>
      </c>
      <c r="H4" s="2" t="s">
        <v>10</v>
      </c>
      <c r="I4" s="2" t="s">
        <v>6</v>
      </c>
      <c r="J4" s="2" t="s">
        <v>7</v>
      </c>
      <c r="K4" s="2" t="s">
        <v>8</v>
      </c>
      <c r="L4" s="2" t="s">
        <v>9</v>
      </c>
      <c r="M4" s="2" t="s">
        <v>10</v>
      </c>
      <c r="N4" s="2" t="s">
        <v>11</v>
      </c>
      <c r="O4" s="2" t="s">
        <v>6</v>
      </c>
      <c r="P4" s="2" t="s">
        <v>7</v>
      </c>
      <c r="Q4" s="2" t="s">
        <v>8</v>
      </c>
      <c r="R4" s="2" t="s">
        <v>10</v>
      </c>
      <c r="S4" s="2" t="s">
        <v>6</v>
      </c>
      <c r="T4" s="2" t="s">
        <v>8</v>
      </c>
      <c r="U4" s="2" t="s">
        <v>10</v>
      </c>
      <c r="V4" s="2" t="s">
        <v>6</v>
      </c>
      <c r="W4" s="2" t="s">
        <v>7</v>
      </c>
      <c r="X4" s="2" t="s">
        <v>8</v>
      </c>
      <c r="Y4" s="2" t="s">
        <v>6</v>
      </c>
      <c r="Z4" s="2" t="s">
        <v>9</v>
      </c>
      <c r="AB4" s="2">
        <v>2019</v>
      </c>
      <c r="AC4" s="12">
        <v>2020</v>
      </c>
      <c r="AD4" s="2">
        <v>2021</v>
      </c>
      <c r="AF4" s="2">
        <v>2019</v>
      </c>
      <c r="AG4" s="12">
        <v>2020</v>
      </c>
      <c r="AH4" s="2">
        <v>2021</v>
      </c>
    </row>
    <row r="5" spans="1:38" ht="14.1" customHeight="1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F5" s="16"/>
      <c r="AG5" s="16"/>
      <c r="AH5" s="17"/>
    </row>
    <row r="6" spans="1:38" ht="12" customHeight="1">
      <c r="B6" s="3" t="s">
        <v>199</v>
      </c>
      <c r="D6" s="15"/>
      <c r="AB6" s="35">
        <f>AVERAGE(AB7:AB33)</f>
        <v>0.40351564366009451</v>
      </c>
      <c r="AC6" s="35">
        <f>AVERAGE(AC7:AC33)</f>
        <v>0.42942994109670302</v>
      </c>
      <c r="AD6" s="35" t="e">
        <f>AVERAGE(AD7:AD33)</f>
        <v>#VALUE!</v>
      </c>
      <c r="AE6" s="82" t="s">
        <v>199</v>
      </c>
      <c r="AF6" s="35">
        <f>AVERAGE(AF7:AF33)</f>
        <v>0.40048837223835348</v>
      </c>
      <c r="AG6" s="35">
        <f>AVERAGE(AG7:AG33)</f>
        <v>0.41964608499444983</v>
      </c>
      <c r="AH6" s="35">
        <f>AVERAGE(AH7:AH33)</f>
        <v>0.44981853142287354</v>
      </c>
    </row>
    <row r="7" spans="1:38" ht="14.1" customHeight="1">
      <c r="A7" s="3" t="s">
        <v>37</v>
      </c>
      <c r="B7" s="3" t="s">
        <v>147</v>
      </c>
      <c r="C7" s="4">
        <v>2021</v>
      </c>
      <c r="D7" s="7" t="s">
        <v>19</v>
      </c>
      <c r="E7" s="8" t="s">
        <v>20</v>
      </c>
      <c r="F7" s="8" t="s">
        <v>20</v>
      </c>
      <c r="G7" s="8" t="s">
        <v>20</v>
      </c>
      <c r="H7" s="8" t="s">
        <v>20</v>
      </c>
      <c r="I7" s="8" t="s">
        <v>20</v>
      </c>
      <c r="J7" s="7" t="s">
        <v>38</v>
      </c>
      <c r="K7" s="8" t="s">
        <v>20</v>
      </c>
      <c r="L7" s="8" t="s">
        <v>20</v>
      </c>
      <c r="M7" s="6" t="s">
        <v>39</v>
      </c>
      <c r="N7" s="9" t="s">
        <v>31</v>
      </c>
      <c r="O7" s="8" t="s">
        <v>20</v>
      </c>
      <c r="P7" s="6" t="s">
        <v>40</v>
      </c>
      <c r="Q7" s="8" t="s">
        <v>20</v>
      </c>
      <c r="R7" s="7" t="s">
        <v>41</v>
      </c>
      <c r="S7" s="8" t="s">
        <v>20</v>
      </c>
      <c r="T7" s="8" t="s">
        <v>20</v>
      </c>
      <c r="U7" s="8" t="s">
        <v>20</v>
      </c>
      <c r="V7" s="8" t="s">
        <v>20</v>
      </c>
      <c r="W7" s="8" t="s">
        <v>20</v>
      </c>
      <c r="X7" s="8" t="s">
        <v>20</v>
      </c>
      <c r="Y7" s="8" t="s">
        <v>20</v>
      </c>
      <c r="Z7" s="8" t="s">
        <v>20</v>
      </c>
      <c r="AB7" s="36">
        <v>9.7826086956521743E-2</v>
      </c>
      <c r="AC7" s="36">
        <v>0.12739130434782608</v>
      </c>
      <c r="AD7" s="37">
        <f>(D7+E7+F7+G7+H7+I7+J7+K7+L7+M7+N7+O7+P7+Q7+R7+S7+T7+U7+V7+W7+X7+Y7+Z7)/23</f>
        <v>0.14739130434782607</v>
      </c>
      <c r="AE7" s="82" t="s">
        <v>147</v>
      </c>
      <c r="AF7" s="36">
        <v>0.15636801541425818</v>
      </c>
      <c r="AG7" s="36">
        <f>'Annual Report 2020'!AH7</f>
        <v>0.17832369942196533</v>
      </c>
      <c r="AH7" s="37">
        <f>(D7*D$79+E7*E$79+F7*F$79+G7*G$79+H7*H$79+I7*I$79+J7*J$79+K7*K$79+L7*L$79+M7*M$79+N7*N$79+O7*O$79+P7*P$79+Q7*Q$79+R7*R$79+S7*S$79+T7*T$79+U7*U$79+V7*V$79+W7*W$79+X7*X$79+Y7*Y$79+Z7*Z$79)/SUM(D$79:Z$79)</f>
        <v>0.19560693641618498</v>
      </c>
      <c r="AJ7" s="3" t="s">
        <v>123</v>
      </c>
      <c r="AK7" s="3" t="s">
        <v>160</v>
      </c>
      <c r="AL7" s="34">
        <v>0.80369085173501564</v>
      </c>
    </row>
    <row r="8" spans="1:38" ht="14.1" customHeight="1">
      <c r="A8" s="3" t="s">
        <v>42</v>
      </c>
      <c r="B8" s="3" t="s">
        <v>148</v>
      </c>
      <c r="C8" s="4">
        <v>2021</v>
      </c>
      <c r="D8" s="9" t="s">
        <v>31</v>
      </c>
      <c r="E8" s="8" t="s">
        <v>20</v>
      </c>
      <c r="F8" s="6" t="s">
        <v>40</v>
      </c>
      <c r="G8" s="8" t="s">
        <v>20</v>
      </c>
      <c r="H8" s="7" t="s">
        <v>43</v>
      </c>
      <c r="I8" s="9" t="s">
        <v>44</v>
      </c>
      <c r="J8" s="11" t="s">
        <v>45</v>
      </c>
      <c r="K8" s="6" t="s">
        <v>15</v>
      </c>
      <c r="L8" s="6" t="s">
        <v>18</v>
      </c>
      <c r="M8" s="6" t="s">
        <v>46</v>
      </c>
      <c r="N8" s="9" t="s">
        <v>47</v>
      </c>
      <c r="O8" s="11" t="s">
        <v>48</v>
      </c>
      <c r="P8" s="6" t="s">
        <v>49</v>
      </c>
      <c r="Q8" s="6" t="s">
        <v>15</v>
      </c>
      <c r="R8" s="7" t="s">
        <v>16</v>
      </c>
      <c r="S8" s="9" t="s">
        <v>31</v>
      </c>
      <c r="T8" s="8" t="s">
        <v>20</v>
      </c>
      <c r="U8" s="7" t="s">
        <v>26</v>
      </c>
      <c r="V8" s="11" t="s">
        <v>50</v>
      </c>
      <c r="W8" s="11" t="s">
        <v>32</v>
      </c>
      <c r="X8" s="11" t="s">
        <v>51</v>
      </c>
      <c r="Y8" s="7" t="s">
        <v>43</v>
      </c>
      <c r="Z8" s="6" t="s">
        <v>15</v>
      </c>
      <c r="AB8" s="36">
        <v>0.35217391304347834</v>
      </c>
      <c r="AC8" s="36">
        <v>0.42608695652173906</v>
      </c>
      <c r="AD8" s="37">
        <f t="shared" ref="AD8:AD31" si="0">(D8+E8+F8+G8+H8+I8+J8+K8+L8+M8+N8+O8+P8+Q8+R8+S8+T8+U8+V8+W8+X8+Y8+Z8)/23</f>
        <v>0.44826086956521732</v>
      </c>
      <c r="AE8" s="82" t="s">
        <v>148</v>
      </c>
      <c r="AF8" s="36">
        <v>0.20672447013487474</v>
      </c>
      <c r="AG8" s="36">
        <f>'Annual Report 2020'!AH8</f>
        <v>0.23306358381502887</v>
      </c>
      <c r="AH8" s="37">
        <f>(D8*D$79+E8*E$79+F8*F$79+G8*G$79+H8*H$79+I8*I$79+J8*J$79+K8*K$79+L8*L$79+M8*M$79+N8*N$79+O8*O$79+P8*P$79+Q8*Q$79+R8*R$79+S8*S$79+T8*T$79+U8*U$79+V8*V$79+W8*W$79+X8*X$79+Y8*Y$79+Z8*Z$79)/SUM(D$79:Z$79)</f>
        <v>0.25094412331406551</v>
      </c>
      <c r="AJ8" s="3" t="s">
        <v>128</v>
      </c>
      <c r="AK8" s="3" t="s">
        <v>164</v>
      </c>
      <c r="AL8" s="34">
        <v>0.71282637954239569</v>
      </c>
    </row>
    <row r="9" spans="1:38" ht="14.1" customHeight="1">
      <c r="A9" s="3" t="s">
        <v>68</v>
      </c>
      <c r="B9" s="3" t="s">
        <v>149</v>
      </c>
      <c r="C9" s="4">
        <v>2021</v>
      </c>
      <c r="D9" s="9" t="s">
        <v>31</v>
      </c>
      <c r="E9" s="9" t="s">
        <v>69</v>
      </c>
      <c r="F9" s="6" t="s">
        <v>40</v>
      </c>
      <c r="G9" s="9" t="s">
        <v>47</v>
      </c>
      <c r="H9" s="9" t="s">
        <v>27</v>
      </c>
      <c r="I9" s="9" t="s">
        <v>44</v>
      </c>
      <c r="J9" s="7" t="s">
        <v>70</v>
      </c>
      <c r="K9" s="6" t="s">
        <v>15</v>
      </c>
      <c r="L9" s="11" t="s">
        <v>34</v>
      </c>
      <c r="M9" s="6" t="s">
        <v>71</v>
      </c>
      <c r="N9" s="9" t="s">
        <v>31</v>
      </c>
      <c r="O9" s="9" t="s">
        <v>31</v>
      </c>
      <c r="P9" s="6" t="s">
        <v>72</v>
      </c>
      <c r="Q9" s="6" t="s">
        <v>15</v>
      </c>
      <c r="R9" s="9" t="s">
        <v>33</v>
      </c>
      <c r="S9" s="9" t="s">
        <v>31</v>
      </c>
      <c r="T9" s="9" t="s">
        <v>31</v>
      </c>
      <c r="U9" s="9" t="s">
        <v>31</v>
      </c>
      <c r="V9" s="11" t="s">
        <v>73</v>
      </c>
      <c r="W9" s="11" t="s">
        <v>36</v>
      </c>
      <c r="X9" s="8" t="s">
        <v>20</v>
      </c>
      <c r="Y9" s="8" t="s">
        <v>20</v>
      </c>
      <c r="Z9" s="6" t="s">
        <v>74</v>
      </c>
      <c r="AB9" s="36">
        <v>0.60304347826086957</v>
      </c>
      <c r="AC9" s="36">
        <v>0.6095652173913042</v>
      </c>
      <c r="AD9" s="37">
        <f t="shared" si="0"/>
        <v>0.62130434782608679</v>
      </c>
      <c r="AE9" s="82" t="s">
        <v>149</v>
      </c>
      <c r="AF9" s="36">
        <v>0.36762042389210015</v>
      </c>
      <c r="AG9" s="36">
        <f>'Annual Report 2020'!AH9</f>
        <v>0.37181117533718694</v>
      </c>
      <c r="AH9" s="37">
        <f>(D9*D$79+E9*E$79+F9*F$79+G9*G$79+H9*H$79+I9*I$79+J9*J$79+K9*K$79+L9*L$79+M9*M$79+N9*N$79+O9*O$79+P9*P$79+Q9*Q$79+R9*R$79+S9*S$79+T9*T$79+U9*U$79+V9*V$79+W9*W$79+X9*X$79+Y9*Y$79+Z9*Z$79)/SUM(D$79:Z$79)</f>
        <v>0.42515414258188827</v>
      </c>
      <c r="AJ9" s="3" t="s">
        <v>95</v>
      </c>
      <c r="AK9" s="3" t="s">
        <v>156</v>
      </c>
      <c r="AL9" s="34">
        <v>0.65075144508670513</v>
      </c>
    </row>
    <row r="10" spans="1:38" ht="14.1" customHeight="1">
      <c r="A10" s="3" t="s">
        <v>81</v>
      </c>
      <c r="B10" s="3" t="s">
        <v>150</v>
      </c>
      <c r="C10" s="4">
        <v>2021</v>
      </c>
      <c r="D10" s="9" t="s">
        <v>47</v>
      </c>
      <c r="E10" s="6" t="s">
        <v>30</v>
      </c>
      <c r="F10" s="6" t="s">
        <v>40</v>
      </c>
      <c r="G10" s="11" t="s">
        <v>61</v>
      </c>
      <c r="H10" s="7" t="s">
        <v>43</v>
      </c>
      <c r="I10" s="6" t="s">
        <v>18</v>
      </c>
      <c r="J10" s="7" t="s">
        <v>25</v>
      </c>
      <c r="K10" s="6" t="s">
        <v>15</v>
      </c>
      <c r="L10" s="6" t="s">
        <v>15</v>
      </c>
      <c r="M10" s="6" t="s">
        <v>46</v>
      </c>
      <c r="N10" s="9" t="s">
        <v>47</v>
      </c>
      <c r="O10" s="10" t="s">
        <v>22</v>
      </c>
      <c r="P10" s="10" t="s">
        <v>22</v>
      </c>
      <c r="Q10" s="10" t="s">
        <v>22</v>
      </c>
      <c r="R10" s="10" t="s">
        <v>22</v>
      </c>
      <c r="S10" s="6" t="s">
        <v>15</v>
      </c>
      <c r="T10" s="8" t="s">
        <v>20</v>
      </c>
      <c r="U10" s="9" t="s">
        <v>31</v>
      </c>
      <c r="V10" s="7" t="s">
        <v>62</v>
      </c>
      <c r="W10" s="8" t="s">
        <v>20</v>
      </c>
      <c r="X10" s="8" t="s">
        <v>20</v>
      </c>
      <c r="Y10" s="11" t="s">
        <v>32</v>
      </c>
      <c r="Z10" s="11" t="s">
        <v>36</v>
      </c>
      <c r="AB10" s="36">
        <v>0.21473684210526317</v>
      </c>
      <c r="AC10" s="36">
        <v>0.42473684210526308</v>
      </c>
      <c r="AD10" s="37">
        <f>(D10+E10+F10+G10+H10+I10+J10+K10+L10+M10+N10+S10+T10+U10+V10+W10+X10+Y10+Z10)/19</f>
        <v>0.43684210526315786</v>
      </c>
      <c r="AE10" s="82" t="s">
        <v>150</v>
      </c>
      <c r="AF10" s="36">
        <v>0.21870662460567827</v>
      </c>
      <c r="AG10" s="36">
        <f>'Annual Report 2020'!AH10</f>
        <v>0.28083070452155623</v>
      </c>
      <c r="AH10" s="37">
        <f>(D10*D$79+E10*E$79+F10*F$79+G10*G$79+H10*H$79+I10*I$79+J10*J$79+K10*K$79+L10*L$79+M10*M$79+N10*N$79+S10*S$79+T10*T$79+U10*U$79+V10*V$79+W10*W$79+X10*X$79+Y10*Y$79+Z10*Z$79)/SUM(D$79:N$79,S$79:Z$79)</f>
        <v>0.33768664563617246</v>
      </c>
      <c r="AJ10" s="3" t="s">
        <v>117</v>
      </c>
      <c r="AK10" s="3" t="s">
        <v>161</v>
      </c>
      <c r="AL10" s="34">
        <v>0.61208092485549126</v>
      </c>
    </row>
    <row r="11" spans="1:38" ht="14.1" customHeight="1">
      <c r="A11" s="3" t="s">
        <v>75</v>
      </c>
      <c r="B11" s="3" t="s">
        <v>151</v>
      </c>
      <c r="C11" s="4">
        <v>2021</v>
      </c>
      <c r="D11" s="8" t="s">
        <v>20</v>
      </c>
      <c r="E11" s="8" t="s">
        <v>20</v>
      </c>
      <c r="F11" s="11" t="s">
        <v>54</v>
      </c>
      <c r="G11" s="11" t="s">
        <v>51</v>
      </c>
      <c r="H11" s="6" t="s">
        <v>17</v>
      </c>
      <c r="I11" s="6" t="s">
        <v>15</v>
      </c>
      <c r="J11" s="9" t="s">
        <v>76</v>
      </c>
      <c r="K11" s="6" t="s">
        <v>15</v>
      </c>
      <c r="L11" s="6" t="s">
        <v>15</v>
      </c>
      <c r="M11" s="9" t="s">
        <v>77</v>
      </c>
      <c r="N11" s="9" t="s">
        <v>21</v>
      </c>
      <c r="O11" s="9" t="s">
        <v>31</v>
      </c>
      <c r="P11" s="11" t="s">
        <v>48</v>
      </c>
      <c r="Q11" s="7" t="s">
        <v>62</v>
      </c>
      <c r="R11" s="9" t="s">
        <v>31</v>
      </c>
      <c r="S11" s="6" t="s">
        <v>15</v>
      </c>
      <c r="T11" s="7" t="s">
        <v>62</v>
      </c>
      <c r="U11" s="7" t="s">
        <v>26</v>
      </c>
      <c r="V11" s="8" t="s">
        <v>20</v>
      </c>
      <c r="W11" s="8" t="s">
        <v>20</v>
      </c>
      <c r="X11" s="7" t="s">
        <v>78</v>
      </c>
      <c r="Y11" s="6" t="s">
        <v>79</v>
      </c>
      <c r="Z11" s="7" t="s">
        <v>80</v>
      </c>
      <c r="AB11" s="36">
        <v>0.36521739130434783</v>
      </c>
      <c r="AC11" s="36">
        <v>0.42739130434782602</v>
      </c>
      <c r="AD11" s="37">
        <f t="shared" si="0"/>
        <v>0.43086956521739134</v>
      </c>
      <c r="AE11" s="82" t="s">
        <v>151</v>
      </c>
      <c r="AF11" s="36">
        <v>0.41419075144508671</v>
      </c>
      <c r="AG11" s="36">
        <f>'Annual Report 2020'!AH11</f>
        <v>0.35577071290944123</v>
      </c>
      <c r="AH11" s="37">
        <f>(D11*D$79+E11*E$79+F11*F$79+G11*G$79+H11*H$79+I11*I$79+J11*J$79+K11*K$79+L11*L$79+M11*M$79+N11*N$79+O11*O$79+P11*P$79+Q11*Q$79+R11*R$79+S11*S$79+T11*T$79+U11*U$79+V11*V$79+W11*W$79+X11*X$79+Y11*Y$79+Z11*Z$79)/SUM(D$79:Z$79)</f>
        <v>0.44401734104046248</v>
      </c>
      <c r="AJ11" s="3" t="s">
        <v>143</v>
      </c>
      <c r="AK11" s="3" t="s">
        <v>173</v>
      </c>
      <c r="AL11" s="34">
        <v>0.5902891326021934</v>
      </c>
    </row>
    <row r="12" spans="1:38" ht="14.1" customHeight="1">
      <c r="A12" s="3" t="s">
        <v>88</v>
      </c>
      <c r="B12" s="3" t="s">
        <v>152</v>
      </c>
      <c r="C12" s="4">
        <v>2021</v>
      </c>
      <c r="D12" s="9" t="s">
        <v>31</v>
      </c>
      <c r="E12" s="9" t="s">
        <v>89</v>
      </c>
      <c r="F12" s="6" t="s">
        <v>15</v>
      </c>
      <c r="G12" s="11" t="s">
        <v>90</v>
      </c>
      <c r="H12" s="6" t="s">
        <v>18</v>
      </c>
      <c r="I12" s="9" t="s">
        <v>44</v>
      </c>
      <c r="J12" s="9" t="s">
        <v>33</v>
      </c>
      <c r="K12" s="11" t="s">
        <v>86</v>
      </c>
      <c r="L12" s="6" t="s">
        <v>15</v>
      </c>
      <c r="M12" s="6" t="s">
        <v>74</v>
      </c>
      <c r="N12" s="9" t="s">
        <v>69</v>
      </c>
      <c r="O12" s="10" t="s">
        <v>22</v>
      </c>
      <c r="P12" s="10" t="s">
        <v>22</v>
      </c>
      <c r="Q12" s="10" t="s">
        <v>22</v>
      </c>
      <c r="R12" s="10" t="s">
        <v>22</v>
      </c>
      <c r="S12" s="10" t="s">
        <v>22</v>
      </c>
      <c r="T12" s="10" t="s">
        <v>22</v>
      </c>
      <c r="U12" s="10" t="s">
        <v>22</v>
      </c>
      <c r="V12" s="11" t="s">
        <v>32</v>
      </c>
      <c r="W12" s="11" t="s">
        <v>48</v>
      </c>
      <c r="X12" s="11" t="s">
        <v>51</v>
      </c>
      <c r="Y12" s="9" t="s">
        <v>91</v>
      </c>
      <c r="Z12" s="9" t="s">
        <v>91</v>
      </c>
      <c r="AB12" s="36">
        <v>0.49562499999999993</v>
      </c>
      <c r="AC12" s="36">
        <v>0.49937500000000001</v>
      </c>
      <c r="AD12" s="37">
        <f>(D12+E12+F12+G12+H12+I12+J12+K12+L12+M12+N12+V12+W12+X12+Y12+Z12)/16</f>
        <v>0.541875</v>
      </c>
      <c r="AE12" s="82" t="s">
        <v>152</v>
      </c>
      <c r="AF12" s="36">
        <v>0.4447052401746725</v>
      </c>
      <c r="AG12" s="36">
        <f>'Annual Report 2020'!AH12</f>
        <v>0.44751091703056767</v>
      </c>
      <c r="AH12" s="37">
        <f>(D12*D$79+E12*E$79+F12*F$79+G12*G$79+H12*H$79+I12*I$79+J12*J$79+K12*K$79+L12*L$79+M12*M$79+N12*N$79+V12*V$79+W12*W$79+X12*X$79+Y12*Y$79+Z12*Z$79)/SUM(D$79:N$79,V$79:Z$79)</f>
        <v>0.46938864628820959</v>
      </c>
      <c r="AJ12" s="3" t="s">
        <v>92</v>
      </c>
      <c r="AK12" s="3" t="s">
        <v>172</v>
      </c>
      <c r="AL12" s="34">
        <v>0.54534396809571284</v>
      </c>
    </row>
    <row r="13" spans="1:38" ht="14.1" customHeight="1">
      <c r="A13" s="3" t="s">
        <v>105</v>
      </c>
      <c r="B13" s="3" t="s">
        <v>153</v>
      </c>
      <c r="C13" s="4">
        <v>2021</v>
      </c>
      <c r="D13" s="9" t="s">
        <v>31</v>
      </c>
      <c r="E13" s="8" t="s">
        <v>20</v>
      </c>
      <c r="F13" s="11" t="s">
        <v>34</v>
      </c>
      <c r="G13" s="11" t="s">
        <v>36</v>
      </c>
      <c r="H13" s="7" t="s">
        <v>41</v>
      </c>
      <c r="I13" s="6" t="s">
        <v>15</v>
      </c>
      <c r="J13" s="6" t="s">
        <v>55</v>
      </c>
      <c r="K13" s="8" t="s">
        <v>20</v>
      </c>
      <c r="L13" s="9" t="s">
        <v>31</v>
      </c>
      <c r="M13" s="6" t="s">
        <v>107</v>
      </c>
      <c r="N13" s="9" t="s">
        <v>108</v>
      </c>
      <c r="O13" s="10" t="s">
        <v>22</v>
      </c>
      <c r="P13" s="10" t="s">
        <v>22</v>
      </c>
      <c r="Q13" s="10" t="s">
        <v>22</v>
      </c>
      <c r="R13" s="10" t="s">
        <v>22</v>
      </c>
      <c r="S13" s="10" t="s">
        <v>22</v>
      </c>
      <c r="T13" s="10" t="s">
        <v>22</v>
      </c>
      <c r="U13" s="10" t="s">
        <v>22</v>
      </c>
      <c r="V13" s="7" t="s">
        <v>96</v>
      </c>
      <c r="W13" s="11" t="s">
        <v>34</v>
      </c>
      <c r="X13" s="11" t="s">
        <v>82</v>
      </c>
      <c r="Y13" s="7" t="s">
        <v>43</v>
      </c>
      <c r="Z13" s="11" t="s">
        <v>50</v>
      </c>
      <c r="AB13" s="36">
        <v>0.34937499999999999</v>
      </c>
      <c r="AC13" s="36">
        <v>0.27250000000000002</v>
      </c>
      <c r="AD13" s="37">
        <f>(D13+E13+F13+G13+H13+I13+J13+K13+L13+M13+N13+V13+W13+X13+Y13+Z13)/16</f>
        <v>0.39187500000000003</v>
      </c>
      <c r="AE13" s="82" t="s">
        <v>153</v>
      </c>
      <c r="AF13" s="36">
        <v>0.31509825327510921</v>
      </c>
      <c r="AG13" s="36">
        <f>'Annual Report 2020'!AH13</f>
        <v>0.29296943231441042</v>
      </c>
      <c r="AH13" s="37">
        <f>(D13*D$79+E13*E$79+F13*F$79+G13*G$79+H13*H$79+I13*I$79+J13*J$79+K13*K$79+L13*L$79+M13*M$79+N13*N$79+V13*V$79+W13*W$79+X13*X$79+Y13*Y$79+Z13*Z$79)/SUM(D$79:N$79,V$79:Z$79)</f>
        <v>0.37204148471615717</v>
      </c>
      <c r="AJ13" s="3" t="s">
        <v>142</v>
      </c>
      <c r="AK13" s="3" t="s">
        <v>170</v>
      </c>
      <c r="AL13" s="34">
        <v>0.54009825327510919</v>
      </c>
    </row>
    <row r="14" spans="1:38" ht="14.1" customHeight="1">
      <c r="A14" s="3" t="s">
        <v>98</v>
      </c>
      <c r="B14" s="3" t="s">
        <v>154</v>
      </c>
      <c r="C14" s="4">
        <v>2021</v>
      </c>
      <c r="D14" s="9" t="s">
        <v>31</v>
      </c>
      <c r="E14" s="9" t="s">
        <v>31</v>
      </c>
      <c r="F14" s="7" t="s">
        <v>26</v>
      </c>
      <c r="G14" s="11" t="s">
        <v>90</v>
      </c>
      <c r="H14" s="7" t="s">
        <v>43</v>
      </c>
      <c r="I14" s="8" t="s">
        <v>20</v>
      </c>
      <c r="J14" s="11" t="s">
        <v>59</v>
      </c>
      <c r="K14" s="8" t="s">
        <v>20</v>
      </c>
      <c r="L14" s="8" t="s">
        <v>20</v>
      </c>
      <c r="M14" s="8" t="s">
        <v>20</v>
      </c>
      <c r="N14" s="11" t="s">
        <v>45</v>
      </c>
      <c r="O14" s="10" t="s">
        <v>22</v>
      </c>
      <c r="P14" s="10" t="s">
        <v>22</v>
      </c>
      <c r="Q14" s="10" t="s">
        <v>22</v>
      </c>
      <c r="R14" s="10" t="s">
        <v>22</v>
      </c>
      <c r="S14" s="8" t="s">
        <v>20</v>
      </c>
      <c r="T14" s="8" t="s">
        <v>20</v>
      </c>
      <c r="U14" s="8" t="s">
        <v>20</v>
      </c>
      <c r="V14" s="8" t="s">
        <v>20</v>
      </c>
      <c r="W14" s="8" t="s">
        <v>20</v>
      </c>
      <c r="X14" s="8" t="s">
        <v>20</v>
      </c>
      <c r="Y14" s="8" t="s">
        <v>20</v>
      </c>
      <c r="Z14" s="8" t="s">
        <v>20</v>
      </c>
      <c r="AB14" s="36">
        <v>0.16300000000000001</v>
      </c>
      <c r="AC14" s="36">
        <v>0.19849999999999998</v>
      </c>
      <c r="AD14" s="37">
        <f>(D14+E14+F14+G14+H14+I14+J14+K14+L14+M14+N14+V14+W14+X14+Y14+Z14)/16</f>
        <v>0.2</v>
      </c>
      <c r="AE14" s="82" t="s">
        <v>154</v>
      </c>
      <c r="AF14" s="36">
        <v>0.12310069790628116</v>
      </c>
      <c r="AG14" s="36">
        <f>'Annual Report 2020'!AH14</f>
        <v>0.14825446898002104</v>
      </c>
      <c r="AH14" s="37">
        <f>(D14*D$79+E14*E$79+F14*F$79+G14*G$79+H14*H$79+I14*I$79+J14*J$79+K14*K$79+L14*L$79+M14*M$79+N14*N$79+S14*S$79+T14*T$79+U14*U$79+V14*V$79+W14*W$79+X14*X$79+Y14*Y$79+Z14*Z$79)/SUM(D$79:N$79,S$79:Z$79)</f>
        <v>0.13719242902208201</v>
      </c>
      <c r="AJ14" s="3" t="s">
        <v>134</v>
      </c>
      <c r="AK14" s="3" t="s">
        <v>167</v>
      </c>
      <c r="AL14" s="34">
        <v>0.53485549132947974</v>
      </c>
    </row>
    <row r="15" spans="1:38" ht="14.1" customHeight="1">
      <c r="A15" s="3" t="s">
        <v>83</v>
      </c>
      <c r="B15" s="3" t="s">
        <v>155</v>
      </c>
      <c r="C15" s="4">
        <v>2021</v>
      </c>
      <c r="D15" s="9" t="s">
        <v>31</v>
      </c>
      <c r="E15" s="9" t="s">
        <v>31</v>
      </c>
      <c r="F15" s="9" t="s">
        <v>31</v>
      </c>
      <c r="G15" s="9" t="s">
        <v>84</v>
      </c>
      <c r="H15" s="7" t="s">
        <v>28</v>
      </c>
      <c r="I15" s="6" t="s">
        <v>40</v>
      </c>
      <c r="J15" s="9" t="s">
        <v>85</v>
      </c>
      <c r="K15" s="11" t="s">
        <v>86</v>
      </c>
      <c r="L15" s="6" t="s">
        <v>15</v>
      </c>
      <c r="M15" s="9" t="s">
        <v>66</v>
      </c>
      <c r="N15" s="9" t="s">
        <v>21</v>
      </c>
      <c r="O15" s="10" t="s">
        <v>22</v>
      </c>
      <c r="P15" s="10" t="s">
        <v>22</v>
      </c>
      <c r="Q15" s="10" t="s">
        <v>22</v>
      </c>
      <c r="R15" s="10" t="s">
        <v>22</v>
      </c>
      <c r="S15" s="6" t="s">
        <v>15</v>
      </c>
      <c r="T15" s="8" t="s">
        <v>20</v>
      </c>
      <c r="U15" s="7" t="s">
        <v>26</v>
      </c>
      <c r="V15" s="11" t="s">
        <v>87</v>
      </c>
      <c r="W15" s="11" t="s">
        <v>45</v>
      </c>
      <c r="X15" s="8" t="s">
        <v>20</v>
      </c>
      <c r="Y15" s="8" t="s">
        <v>20</v>
      </c>
      <c r="Z15" s="11" t="s">
        <v>50</v>
      </c>
      <c r="AB15" s="36">
        <v>0.388421052631579</v>
      </c>
      <c r="AC15" s="36">
        <v>0.4621052631578948</v>
      </c>
      <c r="AD15" s="37">
        <f>(D15+E15+F15+G15+H15+I15+J15+K15+L15+M15+N15+S15+T15+U15+V15+W15+X15+Y15+Z15)/19</f>
        <v>0.50473684210526326</v>
      </c>
      <c r="AE15" s="82" t="s">
        <v>155</v>
      </c>
      <c r="AF15" s="36">
        <v>0.51049421661409045</v>
      </c>
      <c r="AG15" s="36">
        <f>'Annual Report 2020'!AH15</f>
        <v>0.51869610935856991</v>
      </c>
      <c r="AH15" s="37">
        <f>(D15*D$79+E15*E$79+F15*F$79+G15*G$79+H15*H$79+I15*I$79+J15*J$79+K15*K$79+L15*L$79+M15*M$79+N15*N$79+S15*S$79+T15*T$79+U15*U$79+V15*V$79+W15*W$79+X15*X$79+Y15*Y$79+Z15*Z$79)/SUM(D$79:N$79,S$79:Z$79)</f>
        <v>0.53039957939011562</v>
      </c>
      <c r="AJ15" s="3" t="s">
        <v>103</v>
      </c>
      <c r="AK15" s="3" t="s">
        <v>163</v>
      </c>
      <c r="AL15" s="34">
        <v>0.5338921001926783</v>
      </c>
    </row>
    <row r="16" spans="1:38" ht="14.1" customHeight="1">
      <c r="A16" s="3" t="s">
        <v>95</v>
      </c>
      <c r="B16" s="3" t="s">
        <v>156</v>
      </c>
      <c r="C16" s="4">
        <v>2021</v>
      </c>
      <c r="D16" s="9" t="s">
        <v>31</v>
      </c>
      <c r="E16" s="7" t="s">
        <v>96</v>
      </c>
      <c r="F16" s="8" t="s">
        <v>20</v>
      </c>
      <c r="G16" s="11" t="s">
        <v>61</v>
      </c>
      <c r="H16" s="6" t="s">
        <v>39</v>
      </c>
      <c r="I16" s="6" t="s">
        <v>15</v>
      </c>
      <c r="J16" s="9" t="s">
        <v>89</v>
      </c>
      <c r="K16" s="11" t="s">
        <v>86</v>
      </c>
      <c r="L16" s="9" t="s">
        <v>44</v>
      </c>
      <c r="M16" s="9" t="s">
        <v>77</v>
      </c>
      <c r="N16" s="9" t="s">
        <v>21</v>
      </c>
      <c r="O16" s="7" t="s">
        <v>35</v>
      </c>
      <c r="P16" s="9" t="s">
        <v>33</v>
      </c>
      <c r="Q16" s="11" t="s">
        <v>86</v>
      </c>
      <c r="R16" s="9" t="s">
        <v>33</v>
      </c>
      <c r="S16" s="8" t="s">
        <v>20</v>
      </c>
      <c r="T16" s="8" t="s">
        <v>20</v>
      </c>
      <c r="U16" s="11" t="s">
        <v>54</v>
      </c>
      <c r="V16" s="11" t="s">
        <v>48</v>
      </c>
      <c r="W16" s="11" t="s">
        <v>36</v>
      </c>
      <c r="X16" s="9" t="s">
        <v>47</v>
      </c>
      <c r="Y16" s="11" t="s">
        <v>32</v>
      </c>
      <c r="Z16" s="11" t="s">
        <v>36</v>
      </c>
      <c r="AB16" s="36">
        <v>0.39956521739130435</v>
      </c>
      <c r="AC16" s="36">
        <v>0.37478260869565216</v>
      </c>
      <c r="AD16" s="37">
        <f t="shared" si="0"/>
        <v>0.41695652173913034</v>
      </c>
      <c r="AE16" s="82" t="s">
        <v>156</v>
      </c>
      <c r="AF16" s="36">
        <v>0.45901734104046238</v>
      </c>
      <c r="AG16" s="36">
        <f>'Annual Report 2020'!AH16</f>
        <v>0.45684971098265892</v>
      </c>
      <c r="AH16" s="37">
        <f>(D16*D$79+E16*E$79+F16*F$79+G16*G$79+H16*H$79+I16*I$79+J16*J$79+K16*K$79+L16*L$79+M16*M$79+N16*N$79+O16*O$79+P16*P$79+Q16*Q$79+R16*R$79+S16*S$79+T16*T$79+U16*U$79+V16*V$79+W16*W$79+X16*X$79+Y16*Y$79+Z16*Z$79)/SUM(D$79:Z$79)</f>
        <v>0.65075144508670513</v>
      </c>
      <c r="AJ16" s="3" t="s">
        <v>83</v>
      </c>
      <c r="AK16" s="3" t="s">
        <v>155</v>
      </c>
      <c r="AL16" s="34">
        <v>0.53039957939011562</v>
      </c>
    </row>
    <row r="17" spans="1:38" ht="14.1" customHeight="1">
      <c r="A17" s="3" t="s">
        <v>99</v>
      </c>
      <c r="B17" s="3" t="s">
        <v>157</v>
      </c>
      <c r="C17" s="4">
        <v>2021</v>
      </c>
      <c r="D17" s="9" t="s">
        <v>31</v>
      </c>
      <c r="E17" s="9" t="s">
        <v>100</v>
      </c>
      <c r="F17" s="9" t="s">
        <v>100</v>
      </c>
      <c r="G17" s="7" t="s">
        <v>101</v>
      </c>
      <c r="H17" s="9" t="s">
        <v>44</v>
      </c>
      <c r="I17" s="9" t="s">
        <v>44</v>
      </c>
      <c r="J17" s="9" t="s">
        <v>102</v>
      </c>
      <c r="K17" s="6" t="s">
        <v>15</v>
      </c>
      <c r="L17" s="6" t="s">
        <v>15</v>
      </c>
      <c r="M17" s="9" t="s">
        <v>77</v>
      </c>
      <c r="N17" s="9" t="s">
        <v>21</v>
      </c>
      <c r="O17" s="7" t="s">
        <v>43</v>
      </c>
      <c r="P17" s="6" t="s">
        <v>49</v>
      </c>
      <c r="Q17" s="11" t="s">
        <v>86</v>
      </c>
      <c r="R17" s="6" t="s">
        <v>79</v>
      </c>
      <c r="S17" s="6" t="s">
        <v>15</v>
      </c>
      <c r="T17" s="8" t="s">
        <v>20</v>
      </c>
      <c r="U17" s="7" t="s">
        <v>26</v>
      </c>
      <c r="V17" s="11" t="s">
        <v>32</v>
      </c>
      <c r="W17" s="11" t="s">
        <v>34</v>
      </c>
      <c r="X17" s="8" t="s">
        <v>20</v>
      </c>
      <c r="Y17" s="7" t="s">
        <v>35</v>
      </c>
      <c r="Z17" s="6" t="s">
        <v>72</v>
      </c>
      <c r="AB17" s="36">
        <v>0.50782608695652176</v>
      </c>
      <c r="AC17" s="36">
        <v>0.52086956521739125</v>
      </c>
      <c r="AD17" s="37">
        <f t="shared" si="0"/>
        <v>0.53130434782608693</v>
      </c>
      <c r="AE17" s="82" t="s">
        <v>157</v>
      </c>
      <c r="AF17" s="36">
        <v>0.47845857418111754</v>
      </c>
      <c r="AG17" s="36">
        <f>'Annual Report 2020'!AH17</f>
        <v>0.53421965317919073</v>
      </c>
      <c r="AH17" s="37">
        <f>(D17*D$79+E17*E$79+F17*F$79+G17*G$79+H17*H$79+I17*I$79+J17*J$79+K17*K$79+L17*L$79+M17*M$79+N17*N$79+O17*O$79+P17*P$79+Q17*Q$79+R17*R$79+S17*S$79+T17*T$79+U17*U$79+V17*V$79+W17*W$79+X17*X$79+Y17*Y$79+Z17*Z$79)/SUM(D$79:Z$79)</f>
        <v>0.48660886319845853</v>
      </c>
      <c r="AJ17" s="3" t="s">
        <v>99</v>
      </c>
      <c r="AK17" s="3" t="s">
        <v>157</v>
      </c>
      <c r="AL17" s="34">
        <v>0.48660886319845853</v>
      </c>
    </row>
    <row r="18" spans="1:38" ht="14.1" customHeight="1">
      <c r="A18" s="3" t="s">
        <v>112</v>
      </c>
      <c r="B18" s="3" t="s">
        <v>158</v>
      </c>
      <c r="C18" s="4">
        <v>2021</v>
      </c>
      <c r="D18" s="7" t="s">
        <v>113</v>
      </c>
      <c r="E18" s="8" t="s">
        <v>20</v>
      </c>
      <c r="F18" s="7" t="s">
        <v>41</v>
      </c>
      <c r="G18" s="11" t="s">
        <v>61</v>
      </c>
      <c r="H18" s="6" t="s">
        <v>15</v>
      </c>
      <c r="I18" s="8" t="s">
        <v>20</v>
      </c>
      <c r="J18" s="6" t="s">
        <v>72</v>
      </c>
      <c r="K18" s="8" t="s">
        <v>20</v>
      </c>
      <c r="L18" s="11" t="s">
        <v>34</v>
      </c>
      <c r="M18" s="6" t="s">
        <v>49</v>
      </c>
      <c r="N18" s="9" t="s">
        <v>114</v>
      </c>
      <c r="O18" s="8" t="s">
        <v>20</v>
      </c>
      <c r="P18" s="8" t="s">
        <v>20</v>
      </c>
      <c r="Q18" s="8" t="s">
        <v>20</v>
      </c>
      <c r="R18" s="8" t="s">
        <v>20</v>
      </c>
      <c r="S18" s="9" t="s">
        <v>31</v>
      </c>
      <c r="T18" s="8" t="s">
        <v>20</v>
      </c>
      <c r="U18" s="11" t="s">
        <v>111</v>
      </c>
      <c r="V18" s="11" t="s">
        <v>115</v>
      </c>
      <c r="W18" s="11" t="s">
        <v>115</v>
      </c>
      <c r="X18" s="8" t="s">
        <v>20</v>
      </c>
      <c r="Y18" s="7" t="s">
        <v>80</v>
      </c>
      <c r="Z18" s="7" t="s">
        <v>80</v>
      </c>
      <c r="AB18" s="36">
        <v>0.24217391304347827</v>
      </c>
      <c r="AC18" s="36">
        <v>0.25608695652173913</v>
      </c>
      <c r="AD18" s="37">
        <f t="shared" si="0"/>
        <v>0.24173913043478268</v>
      </c>
      <c r="AE18" s="82" t="s">
        <v>158</v>
      </c>
      <c r="AF18" s="36">
        <v>0.26900770712909444</v>
      </c>
      <c r="AG18" s="36">
        <f>'Annual Report 2020'!AH18</f>
        <v>0.25872832369942195</v>
      </c>
      <c r="AH18" s="37">
        <f>(D18*D$79+E18*E$79+F18*F$79+G18*G$79+H18*H$79+I18*I$79+J18*J$79+K18*K$79+L18*L$79+M18*M$79+N18*N$79+O18*O$79+P18*P$79+Q18*Q$79+R18*R$79+S18*S$79+T18*T$79+U18*U$79+V18*V$79+W18*W$79+X18*X$79+Y18*Y$79+Z18*Z$79)/SUM(D$79:Z$79)</f>
        <v>0.26626204238920997</v>
      </c>
      <c r="AJ18" s="3" t="s">
        <v>136</v>
      </c>
      <c r="AK18" s="3" t="s">
        <v>168</v>
      </c>
      <c r="AL18" s="34">
        <v>0.48639327024185069</v>
      </c>
    </row>
    <row r="19" spans="1:38" ht="14.1" customHeight="1">
      <c r="A19" s="3" t="s">
        <v>65</v>
      </c>
      <c r="B19" s="3" t="s">
        <v>159</v>
      </c>
      <c r="C19" s="4">
        <v>2021</v>
      </c>
      <c r="D19" s="10" t="s">
        <v>22</v>
      </c>
      <c r="E19" s="10" t="s">
        <v>22</v>
      </c>
      <c r="F19" s="10" t="s">
        <v>22</v>
      </c>
      <c r="G19" s="10" t="s">
        <v>22</v>
      </c>
      <c r="H19" s="10" t="s">
        <v>22</v>
      </c>
      <c r="I19" s="6" t="s">
        <v>40</v>
      </c>
      <c r="J19" s="9" t="s">
        <v>66</v>
      </c>
      <c r="K19" s="8" t="s">
        <v>20</v>
      </c>
      <c r="L19" s="8" t="s">
        <v>20</v>
      </c>
      <c r="M19" s="6" t="s">
        <v>15</v>
      </c>
      <c r="N19" s="6" t="s">
        <v>67</v>
      </c>
      <c r="O19" s="10" t="s">
        <v>22</v>
      </c>
      <c r="P19" s="10" t="s">
        <v>22</v>
      </c>
      <c r="Q19" s="10" t="s">
        <v>22</v>
      </c>
      <c r="R19" s="10" t="s">
        <v>22</v>
      </c>
      <c r="S19" s="10" t="s">
        <v>22</v>
      </c>
      <c r="T19" s="10" t="s">
        <v>22</v>
      </c>
      <c r="U19" s="10" t="s">
        <v>22</v>
      </c>
      <c r="V19" s="8" t="s">
        <v>20</v>
      </c>
      <c r="W19" s="8" t="s">
        <v>20</v>
      </c>
      <c r="X19" s="8" t="s">
        <v>20</v>
      </c>
      <c r="Y19" s="8" t="s">
        <v>20</v>
      </c>
      <c r="Z19" s="8" t="s">
        <v>20</v>
      </c>
      <c r="AB19" s="36">
        <v>0.24272727272727271</v>
      </c>
      <c r="AC19" s="36">
        <v>0.24272727272727271</v>
      </c>
      <c r="AD19" s="37">
        <f>(I19+J19+K19+L19+M19+N19+V19+W19+X19+Y19+Z19)/11</f>
        <v>0.24272727272727271</v>
      </c>
      <c r="AE19" s="82" t="s">
        <v>159</v>
      </c>
      <c r="AF19" s="36">
        <v>0.36238223418573351</v>
      </c>
      <c r="AG19" s="36">
        <f>'Annual Report 2020'!AH19</f>
        <v>0.36238223418573351</v>
      </c>
      <c r="AH19" s="37">
        <f>(I19*I$79+J19*J$79+K19*K$79+L19*L$79+M19*M$79+N19*N$79+V19*V$79+W19*W$79+X19*X$79+Y19*Y$79+Z19*Z$79)/SUM(I$79:N$79,V$79:Z$79)</f>
        <v>0.36238223418573351</v>
      </c>
      <c r="AJ19" s="3" t="s">
        <v>88</v>
      </c>
      <c r="AK19" s="3" t="s">
        <v>152</v>
      </c>
      <c r="AL19" s="34">
        <v>0.46938864628820959</v>
      </c>
    </row>
    <row r="20" spans="1:38" ht="14.1" customHeight="1">
      <c r="A20" s="3" t="s">
        <v>123</v>
      </c>
      <c r="B20" s="3" t="s">
        <v>160</v>
      </c>
      <c r="C20" s="4">
        <v>2021</v>
      </c>
      <c r="D20" s="9" t="s">
        <v>31</v>
      </c>
      <c r="E20" s="9" t="s">
        <v>53</v>
      </c>
      <c r="F20" s="9" t="s">
        <v>31</v>
      </c>
      <c r="G20" s="9" t="s">
        <v>29</v>
      </c>
      <c r="H20" s="9" t="s">
        <v>27</v>
      </c>
      <c r="I20" s="9" t="s">
        <v>31</v>
      </c>
      <c r="J20" s="9" t="s">
        <v>124</v>
      </c>
      <c r="K20" s="6" t="s">
        <v>15</v>
      </c>
      <c r="L20" s="6" t="s">
        <v>15</v>
      </c>
      <c r="M20" s="9" t="s">
        <v>21</v>
      </c>
      <c r="N20" s="9" t="s">
        <v>31</v>
      </c>
      <c r="O20" s="10" t="s">
        <v>22</v>
      </c>
      <c r="P20" s="10" t="s">
        <v>22</v>
      </c>
      <c r="Q20" s="10" t="s">
        <v>22</v>
      </c>
      <c r="R20" s="10" t="s">
        <v>22</v>
      </c>
      <c r="S20" s="9" t="s">
        <v>31</v>
      </c>
      <c r="T20" s="9" t="s">
        <v>31</v>
      </c>
      <c r="U20" s="9" t="s">
        <v>31</v>
      </c>
      <c r="V20" s="7" t="s">
        <v>70</v>
      </c>
      <c r="W20" s="8" t="s">
        <v>20</v>
      </c>
      <c r="X20" s="9" t="s">
        <v>27</v>
      </c>
      <c r="Y20" s="7" t="s">
        <v>80</v>
      </c>
      <c r="Z20" s="7" t="s">
        <v>80</v>
      </c>
      <c r="AB20" s="36">
        <v>0.74263157894736842</v>
      </c>
      <c r="AC20" s="36">
        <v>0.74999999999999989</v>
      </c>
      <c r="AD20" s="37">
        <f>(D20+E20+F20+G20+H20+I20+J20+K20+L20+M20+N20+S20+T20+U20+V20+W20+X20+Y20+Z20)/19</f>
        <v>0.76</v>
      </c>
      <c r="AE20" s="82" t="s">
        <v>160</v>
      </c>
      <c r="AF20" s="36">
        <v>0.76679284963196637</v>
      </c>
      <c r="AG20" s="36">
        <f>'Annual Report 2020'!AH20</f>
        <v>0.76380651945320699</v>
      </c>
      <c r="AH20" s="37">
        <f>(D20*D$79+E20*E$79+F20*F$79+G20*G$79+H20*H$79+I20*I$79+J20*J$79+K20*K$79+L20*L$79+M20*M$79+N20*N$79+S20*S$79+T20*T$79+U20*U$79+V20*V$79+W20*W$79+X20*X$79+Y20*Y$79+Z20*Z$79)/SUM(D$79:N$79,S$79:Z$79)</f>
        <v>0.80369085173501564</v>
      </c>
      <c r="AJ20" s="3" t="s">
        <v>75</v>
      </c>
      <c r="AK20" s="3" t="s">
        <v>151</v>
      </c>
      <c r="AL20" s="34">
        <v>0.44401734104046248</v>
      </c>
    </row>
    <row r="21" spans="1:38" ht="14.1" customHeight="1">
      <c r="A21" s="3" t="s">
        <v>117</v>
      </c>
      <c r="B21" s="3" t="s">
        <v>161</v>
      </c>
      <c r="C21" s="4">
        <v>2021</v>
      </c>
      <c r="D21" s="9" t="s">
        <v>31</v>
      </c>
      <c r="E21" s="9" t="s">
        <v>29</v>
      </c>
      <c r="F21" s="9" t="s">
        <v>44</v>
      </c>
      <c r="G21" s="9" t="s">
        <v>85</v>
      </c>
      <c r="H21" s="9" t="s">
        <v>102</v>
      </c>
      <c r="I21" s="9" t="s">
        <v>31</v>
      </c>
      <c r="J21" s="6" t="s">
        <v>118</v>
      </c>
      <c r="K21" s="6" t="s">
        <v>46</v>
      </c>
      <c r="L21" s="6" t="s">
        <v>40</v>
      </c>
      <c r="M21" s="9" t="s">
        <v>119</v>
      </c>
      <c r="N21" s="9" t="s">
        <v>47</v>
      </c>
      <c r="O21" s="7" t="s">
        <v>35</v>
      </c>
      <c r="P21" s="6" t="s">
        <v>49</v>
      </c>
      <c r="Q21" s="6" t="s">
        <v>15</v>
      </c>
      <c r="R21" s="6" t="s">
        <v>71</v>
      </c>
      <c r="S21" s="9" t="s">
        <v>31</v>
      </c>
      <c r="T21" s="9" t="s">
        <v>31</v>
      </c>
      <c r="U21" s="9" t="s">
        <v>31</v>
      </c>
      <c r="V21" s="7" t="s">
        <v>120</v>
      </c>
      <c r="W21" s="11" t="s">
        <v>45</v>
      </c>
      <c r="X21" s="7" t="s">
        <v>121</v>
      </c>
      <c r="Y21" s="6" t="s">
        <v>74</v>
      </c>
      <c r="Z21" s="6" t="s">
        <v>74</v>
      </c>
      <c r="AB21" s="36">
        <v>0.7443478260869566</v>
      </c>
      <c r="AC21" s="36">
        <v>0.73956521739130421</v>
      </c>
      <c r="AD21" s="37">
        <f t="shared" si="0"/>
        <v>0.71739130434782605</v>
      </c>
      <c r="AE21" s="82" t="s">
        <v>161</v>
      </c>
      <c r="AF21" s="36">
        <v>0.62788053949903655</v>
      </c>
      <c r="AG21" s="36">
        <f>'Annual Report 2020'!AH21</f>
        <v>0.61762042389210015</v>
      </c>
      <c r="AH21" s="37">
        <f>(D21*D$79+E21*E$79+F21*F$79+G21*G$79+H21*H$79+I21*I$79+J21*J$79+K21*K$79+L21*L$79+M21*M$79+N21*N$79+O21*O$79+P21*P$79+Q21*Q$79+R21*R$79+S21*S$79+T21*T$79+U21*U$79+V21*V$79+W21*W$79+X21*X$79+Y21*Y$79+Z21*Z$79)/SUM(D$79:Z$79)</f>
        <v>0.61208092485549126</v>
      </c>
      <c r="AJ21" s="3" t="s">
        <v>130</v>
      </c>
      <c r="AK21" s="3" t="s">
        <v>165</v>
      </c>
      <c r="AL21" s="34">
        <v>0.42944123314065508</v>
      </c>
    </row>
    <row r="22" spans="1:38" ht="14.1" customHeight="1">
      <c r="A22" s="3" t="s">
        <v>122</v>
      </c>
      <c r="B22" s="3" t="s">
        <v>162</v>
      </c>
      <c r="C22" s="4">
        <v>2021</v>
      </c>
      <c r="D22" s="9" t="s">
        <v>31</v>
      </c>
      <c r="E22" s="7" t="s">
        <v>113</v>
      </c>
      <c r="F22" s="8" t="s">
        <v>20</v>
      </c>
      <c r="G22" s="8" t="s">
        <v>20</v>
      </c>
      <c r="H22" s="11" t="s">
        <v>57</v>
      </c>
      <c r="I22" s="7" t="s">
        <v>26</v>
      </c>
      <c r="J22" s="9" t="s">
        <v>114</v>
      </c>
      <c r="K22" s="8" t="s">
        <v>20</v>
      </c>
      <c r="L22" s="8" t="s">
        <v>20</v>
      </c>
      <c r="M22" s="8" t="s">
        <v>20</v>
      </c>
      <c r="N22" s="8" t="s">
        <v>20</v>
      </c>
      <c r="O22" s="100" t="s">
        <v>20</v>
      </c>
      <c r="P22" s="100" t="s">
        <v>20</v>
      </c>
      <c r="Q22" s="100" t="s">
        <v>20</v>
      </c>
      <c r="R22" s="100" t="s">
        <v>20</v>
      </c>
      <c r="S22" s="10" t="s">
        <v>22</v>
      </c>
      <c r="T22" s="10" t="s">
        <v>22</v>
      </c>
      <c r="U22" s="10" t="s">
        <v>22</v>
      </c>
      <c r="V22" s="8" t="s">
        <v>20</v>
      </c>
      <c r="W22" s="8" t="s">
        <v>20</v>
      </c>
      <c r="X22" s="8" t="s">
        <v>20</v>
      </c>
      <c r="Y22" s="8" t="s">
        <v>20</v>
      </c>
      <c r="Z22" s="8" t="s">
        <v>20</v>
      </c>
      <c r="AB22" s="36">
        <v>9.3124999999999999E-2</v>
      </c>
      <c r="AC22" s="36">
        <v>9.7500000000000003E-2</v>
      </c>
      <c r="AD22" s="37">
        <f>(D22+E22+F22+G22+H22+I22+J22+K22+L22+M22+N22+V22+W22+X22+Y22+Z22)/16</f>
        <v>0.1825</v>
      </c>
      <c r="AE22" s="82" t="s">
        <v>162</v>
      </c>
      <c r="AF22" s="36">
        <v>0.11657205240174673</v>
      </c>
      <c r="AG22" s="36">
        <f>'Annual Report 2020'!AH22</f>
        <v>0.11169491525423729</v>
      </c>
      <c r="AH22" s="37">
        <f>(D22*D$79+E22*E$79+F22*F$79+G22*G$79+H22*H$79+I22*I$79+J22*J$79+K22*K$79+L22*L$79+M22*M$79+N22*N$79+O22*O$79+P22*P$79+Q22*Q$79+R22*R$79+V22*V$79+W22*W$79+X22*X$79+Y22*Y$79+Z22*Z$79)/SUM(D$79:R$79,V$79:Z$79)</f>
        <v>0.3296410767696909</v>
      </c>
      <c r="AJ22" s="3" t="s">
        <v>137</v>
      </c>
      <c r="AK22" s="3" t="s">
        <v>169</v>
      </c>
      <c r="AL22" s="34">
        <v>0.42889210019267815</v>
      </c>
    </row>
    <row r="23" spans="1:38" ht="14.1" customHeight="1">
      <c r="A23" s="3" t="s">
        <v>103</v>
      </c>
      <c r="B23" s="3" t="s">
        <v>163</v>
      </c>
      <c r="C23" s="4">
        <v>2021</v>
      </c>
      <c r="D23" s="9" t="s">
        <v>47</v>
      </c>
      <c r="E23" s="6" t="s">
        <v>104</v>
      </c>
      <c r="F23" s="11" t="s">
        <v>34</v>
      </c>
      <c r="G23" s="8" t="s">
        <v>20</v>
      </c>
      <c r="H23" s="6" t="s">
        <v>39</v>
      </c>
      <c r="I23" s="9" t="s">
        <v>31</v>
      </c>
      <c r="J23" s="9" t="s">
        <v>66</v>
      </c>
      <c r="K23" s="6" t="s">
        <v>15</v>
      </c>
      <c r="L23" s="6" t="s">
        <v>15</v>
      </c>
      <c r="M23" s="9" t="s">
        <v>21</v>
      </c>
      <c r="N23" s="9" t="s">
        <v>31</v>
      </c>
      <c r="O23" s="9" t="s">
        <v>31</v>
      </c>
      <c r="P23" s="7" t="s">
        <v>26</v>
      </c>
      <c r="Q23" s="6" t="s">
        <v>15</v>
      </c>
      <c r="R23" s="6" t="s">
        <v>71</v>
      </c>
      <c r="S23" s="6" t="s">
        <v>15</v>
      </c>
      <c r="T23" s="8" t="s">
        <v>20</v>
      </c>
      <c r="U23" s="9" t="s">
        <v>31</v>
      </c>
      <c r="V23" s="11" t="s">
        <v>54</v>
      </c>
      <c r="W23" s="9" t="s">
        <v>69</v>
      </c>
      <c r="X23" s="8" t="s">
        <v>20</v>
      </c>
      <c r="Y23" s="7" t="s">
        <v>35</v>
      </c>
      <c r="Z23" s="9" t="s">
        <v>91</v>
      </c>
      <c r="AB23" s="36">
        <v>0.64521739130434774</v>
      </c>
      <c r="AC23" s="36">
        <v>0.63</v>
      </c>
      <c r="AD23" s="37">
        <f t="shared" si="0"/>
        <v>0.56869565217391294</v>
      </c>
      <c r="AE23" s="82" t="s">
        <v>163</v>
      </c>
      <c r="AF23" s="36">
        <v>0.59646435452793833</v>
      </c>
      <c r="AG23" s="36">
        <f>'Annual Report 2020'!AH23</f>
        <v>0.57314065510597312</v>
      </c>
      <c r="AH23" s="37">
        <f>(D23*D$79+E23*E$79+F23*F$79+G23*G$79+H23*H$79+I23*I$79+J23*J$79+K23*K$79+L23*L$79+M23*M$79+N23*N$79+O23*O$79+P23*P$79+Q23*Q$79+R23*R$79+S23*S$79+T23*T$79+U23*U$79+V23*V$79+W23*W$79+X23*X$79+Y23*Y$79+Z23*Z$79)/SUM(D$79:Z$79)</f>
        <v>0.5338921001926783</v>
      </c>
      <c r="AJ23" s="3" t="s">
        <v>23</v>
      </c>
      <c r="AK23" s="3" t="s">
        <v>166</v>
      </c>
      <c r="AL23" s="34">
        <v>0.42516377649325632</v>
      </c>
    </row>
    <row r="24" spans="1:38" ht="14.1" customHeight="1">
      <c r="A24" s="3" t="s">
        <v>128</v>
      </c>
      <c r="B24" s="3" t="s">
        <v>164</v>
      </c>
      <c r="C24" s="4">
        <v>2021</v>
      </c>
      <c r="D24" s="10" t="s">
        <v>22</v>
      </c>
      <c r="E24" s="10" t="s">
        <v>22</v>
      </c>
      <c r="F24" s="10" t="s">
        <v>22</v>
      </c>
      <c r="G24" s="10" t="s">
        <v>22</v>
      </c>
      <c r="H24" s="10" t="s">
        <v>22</v>
      </c>
      <c r="I24" s="11" t="s">
        <v>54</v>
      </c>
      <c r="J24" s="9" t="s">
        <v>47</v>
      </c>
      <c r="K24" s="6" t="s">
        <v>15</v>
      </c>
      <c r="L24" s="7" t="s">
        <v>26</v>
      </c>
      <c r="M24" s="8" t="s">
        <v>20</v>
      </c>
      <c r="N24" s="6" t="s">
        <v>67</v>
      </c>
      <c r="O24" s="10" t="s">
        <v>22</v>
      </c>
      <c r="P24" s="10" t="s">
        <v>22</v>
      </c>
      <c r="Q24" s="10" t="s">
        <v>22</v>
      </c>
      <c r="R24" s="10" t="s">
        <v>22</v>
      </c>
      <c r="S24" s="10" t="s">
        <v>22</v>
      </c>
      <c r="T24" s="10" t="s">
        <v>22</v>
      </c>
      <c r="U24" s="10" t="s">
        <v>22</v>
      </c>
      <c r="V24" s="7" t="s">
        <v>70</v>
      </c>
      <c r="W24" s="8" t="s">
        <v>20</v>
      </c>
      <c r="X24" s="9" t="s">
        <v>85</v>
      </c>
      <c r="Y24" s="7" t="s">
        <v>80</v>
      </c>
      <c r="Z24" s="11" t="s">
        <v>111</v>
      </c>
      <c r="AB24" s="36">
        <v>0.42545454545454553</v>
      </c>
      <c r="AC24" s="36">
        <v>0.40727272727272729</v>
      </c>
      <c r="AD24" s="37">
        <f>(I24+J24+K24+L24+M24+N24+V24+W24+X24+Y24+Z24)/11</f>
        <v>0.41272727272727272</v>
      </c>
      <c r="AE24" s="82" t="s">
        <v>164</v>
      </c>
      <c r="AF24" s="36">
        <v>0.71367429340511457</v>
      </c>
      <c r="AG24" s="36">
        <f>'Annual Report 2020'!AH24</f>
        <v>0.6984253028263796</v>
      </c>
      <c r="AH24" s="37">
        <f>(I24*I$79+J24*J$79+K24*K$79+L24*L$79+M24*M$79+N24*N$79+V24*V$79+W24*W$79+X24*X$79+Y24*Y$79+Z24*Z$79)/SUM(I$79:N$79,V$79:Z$79)</f>
        <v>0.71282637954239569</v>
      </c>
      <c r="AJ24" s="3" t="s">
        <v>68</v>
      </c>
      <c r="AK24" s="3" t="s">
        <v>149</v>
      </c>
      <c r="AL24" s="34">
        <v>0.42515414258188827</v>
      </c>
    </row>
    <row r="25" spans="1:38" ht="14.1" customHeight="1">
      <c r="A25" s="3" t="s">
        <v>130</v>
      </c>
      <c r="B25" s="3" t="s">
        <v>165</v>
      </c>
      <c r="C25" s="4">
        <v>2021</v>
      </c>
      <c r="D25" s="11" t="s">
        <v>82</v>
      </c>
      <c r="E25" s="8" t="s">
        <v>20</v>
      </c>
      <c r="F25" s="8" t="s">
        <v>20</v>
      </c>
      <c r="G25" s="11" t="s">
        <v>61</v>
      </c>
      <c r="H25" s="6" t="s">
        <v>40</v>
      </c>
      <c r="I25" s="6" t="s">
        <v>40</v>
      </c>
      <c r="J25" s="9" t="s">
        <v>69</v>
      </c>
      <c r="K25" s="8" t="s">
        <v>20</v>
      </c>
      <c r="L25" s="9" t="s">
        <v>100</v>
      </c>
      <c r="M25" s="9" t="s">
        <v>21</v>
      </c>
      <c r="N25" s="11" t="s">
        <v>127</v>
      </c>
      <c r="O25" s="7" t="s">
        <v>35</v>
      </c>
      <c r="P25" s="7" t="s">
        <v>43</v>
      </c>
      <c r="Q25" s="8" t="s">
        <v>20</v>
      </c>
      <c r="R25" s="9" t="s">
        <v>131</v>
      </c>
      <c r="S25" s="6" t="s">
        <v>15</v>
      </c>
      <c r="T25" s="8" t="s">
        <v>20</v>
      </c>
      <c r="U25" s="11" t="s">
        <v>54</v>
      </c>
      <c r="V25" s="6" t="s">
        <v>39</v>
      </c>
      <c r="W25" s="11" t="s">
        <v>111</v>
      </c>
      <c r="X25" s="11" t="s">
        <v>54</v>
      </c>
      <c r="Y25" s="7" t="s">
        <v>80</v>
      </c>
      <c r="Z25" s="8" t="s">
        <v>20</v>
      </c>
      <c r="AB25" s="36">
        <v>0.2882608695652174</v>
      </c>
      <c r="AC25" s="36">
        <v>0.2978260869565218</v>
      </c>
      <c r="AD25" s="37">
        <f t="shared" si="0"/>
        <v>0.3482608695652174</v>
      </c>
      <c r="AE25" s="82" t="s">
        <v>165</v>
      </c>
      <c r="AF25" s="36">
        <v>0.41442196531791908</v>
      </c>
      <c r="AG25" s="36">
        <f>'Annual Report 2020'!AH25</f>
        <v>0.40801541425818871</v>
      </c>
      <c r="AH25" s="37">
        <f>(D25*D$79+E25*E$79+F25*F$79+G25*G$79+H25*H$79+I25*I$79+J25*J$79+K25*K$79+L25*L$79+M25*M$79+N25*N$79+O25*O$79+P25*P$79+Q25*Q$79+R25*R$79+S25*S$79+T25*T$79+U25*U$79+V25*V$79+W25*W$79+X25*X$79+Y25*Y$79+Z25*Z$79)/SUM(D$79:Z$79)</f>
        <v>0.42944123314065508</v>
      </c>
      <c r="AJ25" s="3" t="s">
        <v>105</v>
      </c>
      <c r="AK25" s="3" t="s">
        <v>153</v>
      </c>
      <c r="AL25" s="34">
        <v>0.37204148471615717</v>
      </c>
    </row>
    <row r="26" spans="1:38" ht="14.1" customHeight="1">
      <c r="A26" s="3" t="s">
        <v>23</v>
      </c>
      <c r="B26" s="3" t="s">
        <v>166</v>
      </c>
      <c r="C26" s="4">
        <v>2021</v>
      </c>
      <c r="D26" s="6" t="s">
        <v>24</v>
      </c>
      <c r="E26" s="7" t="s">
        <v>25</v>
      </c>
      <c r="F26" s="7" t="s">
        <v>26</v>
      </c>
      <c r="G26" s="9" t="s">
        <v>27</v>
      </c>
      <c r="H26" s="7" t="s">
        <v>28</v>
      </c>
      <c r="I26" s="6" t="s">
        <v>18</v>
      </c>
      <c r="J26" s="9" t="s">
        <v>29</v>
      </c>
      <c r="K26" s="8" t="s">
        <v>20</v>
      </c>
      <c r="L26" s="8" t="s">
        <v>20</v>
      </c>
      <c r="M26" s="6" t="s">
        <v>30</v>
      </c>
      <c r="N26" s="9" t="s">
        <v>31</v>
      </c>
      <c r="O26" s="11" t="s">
        <v>32</v>
      </c>
      <c r="P26" s="8" t="s">
        <v>20</v>
      </c>
      <c r="Q26" s="8" t="s">
        <v>20</v>
      </c>
      <c r="R26" s="9" t="s">
        <v>33</v>
      </c>
      <c r="S26" s="6" t="s">
        <v>15</v>
      </c>
      <c r="T26" s="8" t="s">
        <v>20</v>
      </c>
      <c r="U26" s="11" t="s">
        <v>34</v>
      </c>
      <c r="V26" s="8" t="s">
        <v>20</v>
      </c>
      <c r="W26" s="8" t="s">
        <v>20</v>
      </c>
      <c r="X26" s="8" t="s">
        <v>20</v>
      </c>
      <c r="Y26" s="7" t="s">
        <v>35</v>
      </c>
      <c r="Z26" s="11" t="s">
        <v>36</v>
      </c>
      <c r="AB26" s="36">
        <v>0.3417391304347826</v>
      </c>
      <c r="AC26" s="36">
        <v>0.36826086956521742</v>
      </c>
      <c r="AD26" s="37">
        <f t="shared" si="0"/>
        <v>0.32652173913043481</v>
      </c>
      <c r="AE26" s="82" t="s">
        <v>166</v>
      </c>
      <c r="AF26" s="36">
        <v>0.17490366088631987</v>
      </c>
      <c r="AG26" s="36">
        <f>'Annual Report 2020'!AH26</f>
        <v>0.4289691714836224</v>
      </c>
      <c r="AH26" s="37">
        <f>(D26*D$79+E26*E$79+F26*F$79+G26*G$79+H26*H$79+I26*I$79+J26*J$79+K26*K$79+L26*L$79+M26*M$79+N26*N$79+O26*O$79+P26*P$79+Q26*Q$79+R26*R$79+S26*S$79+T26*T$79+U26*U$79+V26*V$79+W26*W$79+X26*X$79+Y26*Y$79+Z26*Z$79)/SUM(D$79:Z$79)</f>
        <v>0.42516377649325632</v>
      </c>
      <c r="AJ26" s="3" t="s">
        <v>65</v>
      </c>
      <c r="AK26" s="3" t="s">
        <v>159</v>
      </c>
      <c r="AL26" s="34">
        <v>0.36238223418573351</v>
      </c>
    </row>
    <row r="27" spans="1:38" ht="14.1" customHeight="1">
      <c r="A27" s="3" t="s">
        <v>134</v>
      </c>
      <c r="B27" s="3" t="s">
        <v>167</v>
      </c>
      <c r="C27" s="4">
        <v>2021</v>
      </c>
      <c r="D27" s="6" t="s">
        <v>118</v>
      </c>
      <c r="E27" s="6" t="s">
        <v>71</v>
      </c>
      <c r="F27" s="9" t="s">
        <v>31</v>
      </c>
      <c r="G27" s="9" t="s">
        <v>100</v>
      </c>
      <c r="H27" s="9" t="s">
        <v>27</v>
      </c>
      <c r="I27" s="9" t="s">
        <v>100</v>
      </c>
      <c r="J27" s="9" t="s">
        <v>135</v>
      </c>
      <c r="K27" s="8" t="s">
        <v>20</v>
      </c>
      <c r="L27" s="8" t="s">
        <v>20</v>
      </c>
      <c r="M27" s="9" t="s">
        <v>66</v>
      </c>
      <c r="N27" s="9" t="s">
        <v>21</v>
      </c>
      <c r="O27" s="6" t="s">
        <v>74</v>
      </c>
      <c r="P27" s="6" t="s">
        <v>40</v>
      </c>
      <c r="Q27" s="8" t="s">
        <v>20</v>
      </c>
      <c r="R27" s="9" t="s">
        <v>33</v>
      </c>
      <c r="S27" s="9" t="s">
        <v>31</v>
      </c>
      <c r="T27" s="8" t="s">
        <v>20</v>
      </c>
      <c r="U27" s="6" t="s">
        <v>133</v>
      </c>
      <c r="V27" s="8" t="s">
        <v>20</v>
      </c>
      <c r="W27" s="8" t="s">
        <v>20</v>
      </c>
      <c r="X27" s="8" t="s">
        <v>20</v>
      </c>
      <c r="Y27" s="9" t="s">
        <v>100</v>
      </c>
      <c r="Z27" s="9" t="s">
        <v>89</v>
      </c>
      <c r="AB27" s="36">
        <v>0.57217391304347831</v>
      </c>
      <c r="AC27" s="36">
        <v>0.57739130434782604</v>
      </c>
      <c r="AD27" s="37">
        <f t="shared" si="0"/>
        <v>0.57608695652173902</v>
      </c>
      <c r="AE27" s="82" t="s">
        <v>167</v>
      </c>
      <c r="AF27" s="36">
        <v>0.53152215799614644</v>
      </c>
      <c r="AG27" s="36">
        <f>'Annual Report 2020'!AH27</f>
        <v>0.5361753371868978</v>
      </c>
      <c r="AH27" s="37">
        <f>(D27*D$79+E27*E$79+F27*F$79+G27*G$79+H27*H$79+I27*I$79+J27*J$79+K27*K$79+L27*L$79+M27*M$79+N27*N$79+O27*O$79+P27*P$79+Q27*Q$79+R27*R$79+S27*S$79+T27*T$79+U27*U$79+V27*V$79+W27*W$79+X27*X$79+Y27*Y$79+Z27*Z$79)/SUM(D$79:Z$79)</f>
        <v>0.53485549132947974</v>
      </c>
      <c r="AJ27" s="3" t="s">
        <v>122</v>
      </c>
      <c r="AK27" s="3" t="s">
        <v>162</v>
      </c>
      <c r="AL27" s="34">
        <v>0.36094978165938862</v>
      </c>
    </row>
    <row r="28" spans="1:38" ht="14.1" customHeight="1">
      <c r="A28" s="3" t="s">
        <v>136</v>
      </c>
      <c r="B28" s="3" t="s">
        <v>168</v>
      </c>
      <c r="C28" s="4">
        <v>2021</v>
      </c>
      <c r="D28" s="6" t="s">
        <v>118</v>
      </c>
      <c r="E28" s="6" t="s">
        <v>39</v>
      </c>
      <c r="F28" s="9" t="s">
        <v>44</v>
      </c>
      <c r="G28" s="6" t="s">
        <v>55</v>
      </c>
      <c r="H28" s="9" t="s">
        <v>102</v>
      </c>
      <c r="I28" s="7" t="s">
        <v>41</v>
      </c>
      <c r="J28" s="9" t="s">
        <v>91</v>
      </c>
      <c r="K28" s="8" t="s">
        <v>20</v>
      </c>
      <c r="L28" s="11" t="s">
        <v>54</v>
      </c>
      <c r="M28" s="9" t="s">
        <v>89</v>
      </c>
      <c r="N28" s="6" t="s">
        <v>49</v>
      </c>
      <c r="O28" s="10" t="s">
        <v>22</v>
      </c>
      <c r="P28" s="10" t="s">
        <v>22</v>
      </c>
      <c r="Q28" s="10" t="s">
        <v>22</v>
      </c>
      <c r="R28" s="10" t="s">
        <v>22</v>
      </c>
      <c r="S28" s="9" t="s">
        <v>31</v>
      </c>
      <c r="T28" s="9" t="s">
        <v>31</v>
      </c>
      <c r="U28" s="9" t="s">
        <v>31</v>
      </c>
      <c r="V28" s="11" t="s">
        <v>61</v>
      </c>
      <c r="W28" s="8" t="s">
        <v>20</v>
      </c>
      <c r="X28" s="11" t="s">
        <v>61</v>
      </c>
      <c r="Y28" s="6" t="s">
        <v>74</v>
      </c>
      <c r="Z28" s="6" t="s">
        <v>74</v>
      </c>
      <c r="AB28" s="36">
        <v>0.46739130434782616</v>
      </c>
      <c r="AC28" s="36">
        <v>0.44695652173913059</v>
      </c>
      <c r="AD28" s="37" t="e">
        <f t="shared" si="0"/>
        <v>#VALUE!</v>
      </c>
      <c r="AE28" s="82" t="s">
        <v>168</v>
      </c>
      <c r="AF28" s="36">
        <v>0.45131984585741813</v>
      </c>
      <c r="AG28" s="36">
        <f>'Annual Report 2020'!AH28</f>
        <v>0.39561514195583591</v>
      </c>
      <c r="AH28" s="37">
        <f>(D28*D$79+E28*E$79+F28*F$79+G28*G$79+H28*H$79+I28*I$79+J28*J$79+K28*K$79+L28*L$79+M28*M$79+N28*N$79+S28*S$79+T28*T$79+U28*U$79+V28*V$79+W28*W$79+X28*X$79+Y28*Y$79+Z28*Z$79)/SUM(D$79:N$79,S$79:Z$79)</f>
        <v>0.48639327024185069</v>
      </c>
      <c r="AJ28" s="3" t="s">
        <v>81</v>
      </c>
      <c r="AK28" s="3" t="s">
        <v>150</v>
      </c>
      <c r="AL28" s="34">
        <v>0.33768664563617246</v>
      </c>
    </row>
    <row r="29" spans="1:38" ht="14.1" customHeight="1">
      <c r="A29" s="3" t="s">
        <v>137</v>
      </c>
      <c r="B29" s="3" t="s">
        <v>169</v>
      </c>
      <c r="C29" s="4">
        <v>2021</v>
      </c>
      <c r="D29" s="6" t="s">
        <v>107</v>
      </c>
      <c r="E29" s="9" t="s">
        <v>69</v>
      </c>
      <c r="F29" s="11" t="s">
        <v>34</v>
      </c>
      <c r="G29" s="11" t="s">
        <v>32</v>
      </c>
      <c r="H29" s="9" t="s">
        <v>102</v>
      </c>
      <c r="I29" s="6" t="s">
        <v>18</v>
      </c>
      <c r="J29" s="6" t="s">
        <v>18</v>
      </c>
      <c r="K29" s="11" t="s">
        <v>86</v>
      </c>
      <c r="L29" s="6" t="s">
        <v>15</v>
      </c>
      <c r="M29" s="6" t="s">
        <v>74</v>
      </c>
      <c r="N29" s="9" t="s">
        <v>21</v>
      </c>
      <c r="O29" s="7" t="s">
        <v>35</v>
      </c>
      <c r="P29" s="9" t="s">
        <v>31</v>
      </c>
      <c r="Q29" s="8" t="s">
        <v>20</v>
      </c>
      <c r="R29" s="9" t="s">
        <v>33</v>
      </c>
      <c r="S29" s="9" t="s">
        <v>31</v>
      </c>
      <c r="T29" s="8" t="s">
        <v>20</v>
      </c>
      <c r="U29" s="6" t="s">
        <v>14</v>
      </c>
      <c r="V29" s="11" t="s">
        <v>87</v>
      </c>
      <c r="W29" s="7" t="s">
        <v>80</v>
      </c>
      <c r="X29" s="8" t="s">
        <v>20</v>
      </c>
      <c r="Y29" s="8" t="s">
        <v>20</v>
      </c>
      <c r="Z29" s="9" t="s">
        <v>91</v>
      </c>
      <c r="AB29" s="36">
        <v>0.40695652173913038</v>
      </c>
      <c r="AC29" s="36">
        <v>0.45695652173913048</v>
      </c>
      <c r="AD29" s="37">
        <f t="shared" si="0"/>
        <v>0.45956521739130435</v>
      </c>
      <c r="AE29" s="82" t="s">
        <v>169</v>
      </c>
      <c r="AF29" s="36">
        <v>0.40533718689788062</v>
      </c>
      <c r="AG29" s="36">
        <f>'Annual Report 2020'!AH29</f>
        <v>0.42802504816955678</v>
      </c>
      <c r="AH29" s="37">
        <f>(D29*D$79+E29*E$79+F29*F$79+G29*G$79+H29*H$79+I29*I$79+J29*J$79+K29*K$79+L29*L$79+M29*M$79+N29*N$79+O29*O$79+P29*P$79+Q29*Q$79+R29*R$79+S29*S$79+T29*T$79+U29*U$79+V29*V$79+W29*W$79+X29*X$79+Y29*Y$79+Z29*Z$79)/SUM(D$79:Z$79)</f>
        <v>0.42889210019267815</v>
      </c>
      <c r="AJ29" s="3" t="s">
        <v>112</v>
      </c>
      <c r="AK29" s="3" t="s">
        <v>158</v>
      </c>
      <c r="AL29" s="34">
        <v>0.26626204238920997</v>
      </c>
    </row>
    <row r="30" spans="1:38" ht="14.1" customHeight="1">
      <c r="A30" s="3" t="s">
        <v>142</v>
      </c>
      <c r="B30" s="3" t="s">
        <v>170</v>
      </c>
      <c r="C30" s="4">
        <v>2021</v>
      </c>
      <c r="D30" s="9" t="s">
        <v>31</v>
      </c>
      <c r="E30" s="9" t="s">
        <v>31</v>
      </c>
      <c r="F30" s="9" t="s">
        <v>31</v>
      </c>
      <c r="G30" s="9" t="s">
        <v>31</v>
      </c>
      <c r="H30" s="9" t="s">
        <v>29</v>
      </c>
      <c r="I30" s="9" t="s">
        <v>100</v>
      </c>
      <c r="J30" s="7" t="s">
        <v>38</v>
      </c>
      <c r="K30" s="8" t="s">
        <v>20</v>
      </c>
      <c r="L30" s="9" t="s">
        <v>31</v>
      </c>
      <c r="M30" s="6" t="s">
        <v>107</v>
      </c>
      <c r="N30" s="8" t="s">
        <v>20</v>
      </c>
      <c r="O30" s="10" t="s">
        <v>22</v>
      </c>
      <c r="P30" s="10" t="s">
        <v>22</v>
      </c>
      <c r="Q30" s="10" t="s">
        <v>22</v>
      </c>
      <c r="R30" s="10" t="s">
        <v>22</v>
      </c>
      <c r="S30" s="10" t="s">
        <v>22</v>
      </c>
      <c r="T30" s="10" t="s">
        <v>22</v>
      </c>
      <c r="U30" s="10" t="s">
        <v>22</v>
      </c>
      <c r="V30" s="7" t="s">
        <v>16</v>
      </c>
      <c r="W30" s="7" t="s">
        <v>113</v>
      </c>
      <c r="X30" s="6" t="s">
        <v>55</v>
      </c>
      <c r="Y30" s="7" t="s">
        <v>35</v>
      </c>
      <c r="Z30" s="7" t="s">
        <v>35</v>
      </c>
      <c r="AB30" s="36">
        <v>0.43000000000000005</v>
      </c>
      <c r="AC30" s="36">
        <v>0.57499999999999996</v>
      </c>
      <c r="AD30" s="37">
        <f>(D30+E30+F30+G30+H30+I30+J30+K30+L30+M30+N30+V30+W30+X30+Y30+Z30)/16</f>
        <v>0.61124999999999996</v>
      </c>
      <c r="AE30" s="82" t="s">
        <v>170</v>
      </c>
      <c r="AF30" s="36">
        <v>0.31719432314410484</v>
      </c>
      <c r="AG30" s="36">
        <f>'Annual Report 2020'!AH30</f>
        <v>0.51198689956331878</v>
      </c>
      <c r="AH30" s="37">
        <f>(D30*D$79+E30*E$79+F30*F$79+G30*G$79+H30*H$79+I30*I$79+J30*J$79+K30*K$79+L30*L$79+M30*M$79+N30*N$79+V30*V$79+W30*W$79+X30*X$79+Y30*Y$79+Z30*Z$79)/SUM(D$79:N$79,V$79:Z$79)</f>
        <v>0.54009825327510919</v>
      </c>
      <c r="AJ30" s="3" t="s">
        <v>42</v>
      </c>
      <c r="AK30" s="3" t="s">
        <v>148</v>
      </c>
      <c r="AL30" s="34">
        <v>0.25094412331406551</v>
      </c>
    </row>
    <row r="31" spans="1:38" ht="14.1" customHeight="1">
      <c r="A31" s="3" t="s">
        <v>140</v>
      </c>
      <c r="B31" s="3" t="s">
        <v>171</v>
      </c>
      <c r="C31" s="4">
        <v>2021</v>
      </c>
      <c r="D31" s="9" t="s">
        <v>84</v>
      </c>
      <c r="E31" s="6" t="s">
        <v>49</v>
      </c>
      <c r="F31" s="6" t="s">
        <v>18</v>
      </c>
      <c r="G31" s="6" t="s">
        <v>24</v>
      </c>
      <c r="H31" s="6" t="s">
        <v>18</v>
      </c>
      <c r="I31" s="6" t="s">
        <v>18</v>
      </c>
      <c r="J31" s="11" t="s">
        <v>141</v>
      </c>
      <c r="K31" s="6" t="s">
        <v>15</v>
      </c>
      <c r="L31" s="7" t="s">
        <v>41</v>
      </c>
      <c r="M31" s="6" t="s">
        <v>74</v>
      </c>
      <c r="N31" s="6" t="s">
        <v>18</v>
      </c>
      <c r="O31" s="7" t="s">
        <v>35</v>
      </c>
      <c r="P31" s="9" t="s">
        <v>31</v>
      </c>
      <c r="Q31" s="6" t="s">
        <v>15</v>
      </c>
      <c r="R31" s="6" t="s">
        <v>46</v>
      </c>
      <c r="S31" s="6" t="s">
        <v>15</v>
      </c>
      <c r="T31" s="8" t="s">
        <v>20</v>
      </c>
      <c r="U31" s="8" t="s">
        <v>20</v>
      </c>
      <c r="V31" s="8" t="s">
        <v>20</v>
      </c>
      <c r="W31" s="8" t="s">
        <v>20</v>
      </c>
      <c r="X31" s="8" t="s">
        <v>20</v>
      </c>
      <c r="Y31" s="8" t="s">
        <v>20</v>
      </c>
      <c r="Z31" s="8" t="s">
        <v>20</v>
      </c>
      <c r="AB31" s="36">
        <v>0.39391304347826084</v>
      </c>
      <c r="AC31" s="36">
        <v>0.38826086956521738</v>
      </c>
      <c r="AD31" s="37">
        <f t="shared" si="0"/>
        <v>0.388695652173913</v>
      </c>
      <c r="AE31" s="82" t="s">
        <v>171</v>
      </c>
      <c r="AF31" s="36">
        <v>0.24594412331406554</v>
      </c>
      <c r="AG31" s="36">
        <f>'Annual Report 2020'!AH31</f>
        <v>0.24395953757225436</v>
      </c>
      <c r="AH31" s="37">
        <f>(D31*D$79+E31*E$79+F31*F$79+G31*G$79+H31*H$79+I31*I$79+J31*J$79+K31*K$79+L31*L$79+M31*M$79+N31*N$79+O31*O$79+P31*P$79+Q31*Q$79+R31*R$79+S31*S$79+T31*T$79+U31*U$79+V31*V$79+W31*W$79+X31*X$79+Y31*Y$79+Z31*Z$79)/SUM(D$79:Z$79)</f>
        <v>0.24405587668593451</v>
      </c>
      <c r="AJ31" s="3" t="s">
        <v>140</v>
      </c>
      <c r="AK31" s="3" t="s">
        <v>171</v>
      </c>
      <c r="AL31" s="34">
        <v>0.24405587668593451</v>
      </c>
    </row>
    <row r="32" spans="1:38" ht="14.1" customHeight="1">
      <c r="A32" s="3" t="s">
        <v>92</v>
      </c>
      <c r="B32" s="3" t="s">
        <v>172</v>
      </c>
      <c r="C32" s="4">
        <v>2021</v>
      </c>
      <c r="D32" s="9" t="s">
        <v>31</v>
      </c>
      <c r="E32" s="8" t="s">
        <v>20</v>
      </c>
      <c r="F32" s="9" t="s">
        <v>31</v>
      </c>
      <c r="G32" s="9" t="s">
        <v>29</v>
      </c>
      <c r="H32" s="6" t="s">
        <v>39</v>
      </c>
      <c r="I32" s="9" t="s">
        <v>44</v>
      </c>
      <c r="J32" s="9" t="s">
        <v>93</v>
      </c>
      <c r="K32" s="8" t="s">
        <v>20</v>
      </c>
      <c r="L32" s="8" t="s">
        <v>20</v>
      </c>
      <c r="M32" s="9" t="s">
        <v>77</v>
      </c>
      <c r="N32" s="9" t="s">
        <v>31</v>
      </c>
      <c r="O32" s="7" t="s">
        <v>35</v>
      </c>
      <c r="P32" s="9" t="s">
        <v>31</v>
      </c>
      <c r="Q32" s="8" t="s">
        <v>20</v>
      </c>
      <c r="R32" s="11" t="s">
        <v>48</v>
      </c>
      <c r="S32" s="10" t="s">
        <v>22</v>
      </c>
      <c r="T32" s="10" t="s">
        <v>22</v>
      </c>
      <c r="U32" s="10" t="s">
        <v>22</v>
      </c>
      <c r="V32" s="7" t="s">
        <v>35</v>
      </c>
      <c r="W32" s="7" t="s">
        <v>26</v>
      </c>
      <c r="X32" s="11" t="s">
        <v>94</v>
      </c>
      <c r="Y32" s="8" t="s">
        <v>20</v>
      </c>
      <c r="Z32" s="8" t="s">
        <v>20</v>
      </c>
      <c r="AB32" s="36">
        <v>0.502</v>
      </c>
      <c r="AC32" s="36">
        <v>0.5645</v>
      </c>
      <c r="AD32" s="37">
        <f>(D32+E32+F32+G32+H32+I32+J32+K32+L32+M32+N32+O32+P32+Q32+R32+V32+W32+X32+Y32+Z32)/20</f>
        <v>0.47000000000000003</v>
      </c>
      <c r="AE32" s="82" t="s">
        <v>172</v>
      </c>
      <c r="AF32" s="36">
        <v>0.52840478564307081</v>
      </c>
      <c r="AG32" s="36">
        <f>'Annual Report 2020'!AH32</f>
        <v>0.5640777666999004</v>
      </c>
      <c r="AH32" s="37">
        <f>(D32*D$79+E32*E$79+F32*F$79+G32*G$79+H32*H$79+I32*I$79+J32*J$79+K32*K$79+L32*L$79+M32*M$79+N32*N$79+O32*O$79+P32*P$79+Q32*Q$79+R32*R$79+V32*V$79+W32*W$79+X32*X$79+Y32*Y$79+Z32*Z$79)/SUM(D$79:R$79,V$79:Z$79)</f>
        <v>0.54534396809571284</v>
      </c>
      <c r="AJ32" s="3" t="s">
        <v>37</v>
      </c>
      <c r="AK32" s="3" t="s">
        <v>147</v>
      </c>
      <c r="AL32" s="34">
        <v>0.19560693641618498</v>
      </c>
    </row>
    <row r="33" spans="1:38" ht="14.1" customHeight="1">
      <c r="A33" s="3" t="s">
        <v>143</v>
      </c>
      <c r="B33" s="3" t="s">
        <v>173</v>
      </c>
      <c r="C33" s="4">
        <v>2021</v>
      </c>
      <c r="D33" s="78" t="s">
        <v>118</v>
      </c>
      <c r="E33" s="6" t="s">
        <v>39</v>
      </c>
      <c r="F33" s="6" t="s">
        <v>40</v>
      </c>
      <c r="G33" s="7" t="s">
        <v>19</v>
      </c>
      <c r="H33" s="7" t="s">
        <v>43</v>
      </c>
      <c r="I33" s="9" t="s">
        <v>31</v>
      </c>
      <c r="J33" s="119" t="s">
        <v>114</v>
      </c>
      <c r="K33" s="6" t="s">
        <v>15</v>
      </c>
      <c r="L33" s="6" t="s">
        <v>15</v>
      </c>
      <c r="M33" s="9" t="s">
        <v>76</v>
      </c>
      <c r="N33" s="6" t="s">
        <v>24</v>
      </c>
      <c r="O33" s="8" t="s">
        <v>20</v>
      </c>
      <c r="P33" s="8" t="s">
        <v>20</v>
      </c>
      <c r="Q33" s="8" t="s">
        <v>20</v>
      </c>
      <c r="R33" s="7" t="s">
        <v>80</v>
      </c>
      <c r="S33" s="10" t="s">
        <v>22</v>
      </c>
      <c r="T33" s="10" t="s">
        <v>22</v>
      </c>
      <c r="U33" s="10" t="s">
        <v>22</v>
      </c>
      <c r="V33" s="11" t="s">
        <v>32</v>
      </c>
      <c r="W33" s="8" t="s">
        <v>20</v>
      </c>
      <c r="X33" s="78" t="s">
        <v>104</v>
      </c>
      <c r="Y33" s="11" t="s">
        <v>32</v>
      </c>
      <c r="Z33" s="11" t="s">
        <v>32</v>
      </c>
      <c r="AB33" s="38">
        <v>0.42000000000000004</v>
      </c>
      <c r="AC33" s="38">
        <v>0.45299999999999996</v>
      </c>
      <c r="AD33" s="39">
        <f>(D33+E33+F33+G33+H33+I33+J33+K33+L33+M33+N33+O33+P33+Q33+R33+V33+W33+X33+Y33+Z33)/20</f>
        <v>0.42300000000000004</v>
      </c>
      <c r="AE33" s="82" t="s">
        <v>173</v>
      </c>
      <c r="AF33" s="38">
        <v>0.59687936191425717</v>
      </c>
      <c r="AG33" s="36">
        <f>'Annual Report 2020'!AH33</f>
        <v>0.60952143569292128</v>
      </c>
      <c r="AH33" s="39">
        <f>(D33*D$79+E33*E$79+F33*F$79+G33*G$79+H33*H$79+I33*I$79+J33*J$79+K33*K$79+L33*L$79+M33*M$79+N33*N$79+O33*O$79+P33*P$79+Q33*Q$79+R33*R$79+V33*V$79+W33*W$79+X33*X$79+Y33*Y$79+Z33*Z$79)/SUM(D$79:R$79,V$79:Z$79)</f>
        <v>0.5902891326021934</v>
      </c>
      <c r="AJ33" s="3" t="s">
        <v>98</v>
      </c>
      <c r="AK33" s="3" t="s">
        <v>154</v>
      </c>
      <c r="AL33" s="34">
        <v>0.1424344978165939</v>
      </c>
    </row>
    <row r="34" spans="1:38" s="28" customFormat="1" ht="12" customHeight="1">
      <c r="B34" s="4">
        <v>2019</v>
      </c>
      <c r="D34" s="94">
        <f>'Annual report 2019'!D36</f>
        <v>0.65880000000000005</v>
      </c>
      <c r="E34" s="37">
        <f>'Annual report 2019'!E36</f>
        <v>0.50960000000000005</v>
      </c>
      <c r="F34" s="37">
        <f>'Annual report 2019'!F36</f>
        <v>0.42399999999999999</v>
      </c>
      <c r="G34" s="37">
        <f>'Annual report 2019'!G36</f>
        <v>0.40720000000000006</v>
      </c>
      <c r="H34" s="37">
        <f>'Annual report 2019'!H36</f>
        <v>0.57719999999999994</v>
      </c>
      <c r="I34" s="94">
        <f>'Annual report 2019'!I36</f>
        <v>0.57037037037037042</v>
      </c>
      <c r="J34" s="94">
        <f>'Annual report 2019'!J36</f>
        <v>0.58111111111111124</v>
      </c>
      <c r="K34" s="37">
        <f>'Annual report 2019'!K36</f>
        <v>0.21037037037037035</v>
      </c>
      <c r="L34" s="37">
        <f>'Annual report 2019'!L36</f>
        <v>0.35185185185185186</v>
      </c>
      <c r="M34" s="37">
        <f>'Annual report 2019'!M36</f>
        <v>0.61925925925925918</v>
      </c>
      <c r="N34" s="37">
        <f>'Annual report 2019'!N36</f>
        <v>0.75111111111111128</v>
      </c>
      <c r="O34" s="37">
        <f>'Annual report 2019'!O36</f>
        <v>0.35176470588235287</v>
      </c>
      <c r="P34" s="37">
        <f>'Annual report 2019'!P36</f>
        <v>0.48352941176470593</v>
      </c>
      <c r="Q34" s="37">
        <f>'Annual report 2019'!Q36</f>
        <v>0.20588235294117646</v>
      </c>
      <c r="R34" s="37">
        <f>'Annual report 2019'!R36</f>
        <v>0.58437499999999998</v>
      </c>
      <c r="S34" s="37">
        <f>'Annual report 2019'!S36</f>
        <v>0.60526315789473684</v>
      </c>
      <c r="T34" s="37">
        <f>'Annual report 2019'!T36</f>
        <v>0.28052631578947368</v>
      </c>
      <c r="U34" s="37">
        <f>'Annual report 2019'!U36</f>
        <v>0.52578947368421047</v>
      </c>
      <c r="V34" s="37">
        <f>'Annual report 2019'!V36</f>
        <v>0.14629629629629626</v>
      </c>
      <c r="W34" s="94">
        <f>'Annual report 2019'!W36</f>
        <v>9.8518518518518519E-2</v>
      </c>
      <c r="X34" s="94">
        <f>'Annual report 2019'!X36</f>
        <v>0.15481481481481485</v>
      </c>
      <c r="Y34" s="37">
        <f>'Annual report 2019'!Y36</f>
        <v>0.22851851851851851</v>
      </c>
      <c r="Z34" s="37">
        <f>'Annual report 2019'!Z36</f>
        <v>0.28999999999999998</v>
      </c>
      <c r="AB34" s="19"/>
      <c r="AC34" s="19"/>
      <c r="AD34" s="19"/>
      <c r="AE34" s="83"/>
      <c r="AF34" s="23"/>
      <c r="AG34" s="23"/>
      <c r="AH34" s="24"/>
    </row>
    <row r="35" spans="1:38" s="28" customFormat="1" ht="12" customHeight="1">
      <c r="B35" s="4">
        <v>2020</v>
      </c>
      <c r="D35" s="94">
        <f>'Annual Report 2020'!D36</f>
        <v>0.64400000000000002</v>
      </c>
      <c r="E35" s="37">
        <f>'Annual Report 2020'!E36</f>
        <v>0.52120000000000011</v>
      </c>
      <c r="F35" s="37">
        <f>'Annual Report 2020'!F36</f>
        <v>0.52800000000000002</v>
      </c>
      <c r="G35" s="37">
        <f>'Annual Report 2020'!G36</f>
        <v>0.43560000000000004</v>
      </c>
      <c r="H35" s="37">
        <f>'Annual Report 2020'!H36</f>
        <v>0.55879999999999996</v>
      </c>
      <c r="I35" s="94">
        <f>'Annual Report 2020'!I36</f>
        <v>0.58148148148148149</v>
      </c>
      <c r="J35" s="94">
        <f>'Annual Report 2020'!J36</f>
        <v>0.61037037037037034</v>
      </c>
      <c r="K35" s="37">
        <f>'Annual Report 2020'!K36</f>
        <v>0.28888888888888892</v>
      </c>
      <c r="L35" s="37">
        <f>'Annual Report 2020'!L36</f>
        <v>0.39259259259259266</v>
      </c>
      <c r="M35" s="37">
        <f>'Annual Report 2020'!M36</f>
        <v>0.67037037037037039</v>
      </c>
      <c r="N35" s="37">
        <f>'Annual Report 2020'!N36</f>
        <v>0.75111111111111106</v>
      </c>
      <c r="O35" s="37">
        <f>'Annual Report 2020'!O36</f>
        <v>0.3511764705882352</v>
      </c>
      <c r="P35" s="37">
        <f>'Annual Report 2020'!P36</f>
        <v>0.53176470588235303</v>
      </c>
      <c r="Q35" s="37">
        <f>'Annual Report 2020'!Q36</f>
        <v>0.2247058823529412</v>
      </c>
      <c r="R35" s="37">
        <f>'Annual Report 2020'!R36</f>
        <v>0.56352941176470583</v>
      </c>
      <c r="S35" s="37">
        <f>'Annual Report 2020'!S36</f>
        <v>0.60526315789473684</v>
      </c>
      <c r="T35" s="37">
        <f>'Annual Report 2020'!T36</f>
        <v>0.28052631578947368</v>
      </c>
      <c r="U35" s="37">
        <f>'Annual Report 2020'!U36</f>
        <v>0.50105263157894731</v>
      </c>
      <c r="V35" s="37">
        <f>'Annual Report 2020'!V36</f>
        <v>0.15962962962962965</v>
      </c>
      <c r="W35" s="94">
        <f>'Annual Report 2020'!W36</f>
        <v>0.10407407407407408</v>
      </c>
      <c r="X35" s="94">
        <f>'Annual Report 2020'!X36</f>
        <v>0.15962962962962962</v>
      </c>
      <c r="Y35" s="37">
        <f>'Annual Report 2020'!Y36</f>
        <v>0.27666666666666673</v>
      </c>
      <c r="Z35" s="37">
        <f>'Annual Report 2020'!Z36</f>
        <v>0.32444444444444437</v>
      </c>
      <c r="AB35" s="19"/>
      <c r="AC35" s="19"/>
      <c r="AD35" s="19"/>
      <c r="AE35" s="19"/>
      <c r="AF35" s="23"/>
      <c r="AG35" s="23"/>
      <c r="AH35" s="24"/>
    </row>
    <row r="36" spans="1:38" s="28" customFormat="1" ht="12" customHeight="1">
      <c r="B36" s="4">
        <v>2021</v>
      </c>
      <c r="D36" s="94">
        <f>(IF(D7="",0,D7)+IF(D8="",0,D8)+IF(D9="",0,D9)+IF(D10="",0,D10)+IF(D11="",0,D11)+IF(D12="",0,D12)+IF(D13="",0,D13)+IF(D14="",0,D14)+IF(D15="",0,D15)+IF(D16="",0,D16)+IF(D17="",0,D17)+IF(D18="",0,D18)+IF(D19="",0,D19)+IF(D20="",0,D20)+IF(D21="",0,D21)+IF(D22="",0,D22)+IF(D23="",0,D23)+IF(D24="",0,D24)+IF(D25="",0,D25)+IF(D26="",0,D26)+IF(D27="",0,D27)+IF(D28="",0,D28)+IF(D29="",0,D29)+IF(D30="",0,D30)+IF(D31="",0,D31)+IF(D32="",0,D32)+IF(D33="",0,D33))/SUMPRODUCT((D7:D33&lt;&gt;"")*1)</f>
        <v>0.80240000000000011</v>
      </c>
      <c r="E36" s="37">
        <f t="shared" ref="E36:Z36" si="1">(IF(E7="",0,E7)+IF(E8="",0,E8)+IF(E9="",0,E9)+IF(E10="",0,E10)+IF(E11="",0,E11)+IF(E12="",0,E12)+IF(E13="",0,E13)+IF(E14="",0,E14)+IF(E15="",0,E15)+IF(E16="",0,E16)+IF(E17="",0,E17)+IF(E18="",0,E18)+IF(E19="",0,E19)+IF(E20="",0,E20)+IF(E21="",0,E21)+IF(E22="",0,E22)+IF(E23="",0,E23)+IF(E24="",0,E24)+IF(E25="",0,E25)+IF(E26="",0,E26)+IF(E27="",0,E27)+IF(E28="",0,E28)+IF(E29="",0,E29)+IF(E30="",0,E30)+IF(E31="",0,E31)+IF(E32="",0,E32)+IF(E33="",0,E33))/SUMPRODUCT((E7:E33&lt;&gt;"")*1)</f>
        <v>0.52</v>
      </c>
      <c r="F36" s="37">
        <f t="shared" si="1"/>
        <v>0.52</v>
      </c>
      <c r="G36" s="37">
        <f t="shared" si="1"/>
        <v>0.40360000000000001</v>
      </c>
      <c r="H36" s="37">
        <f t="shared" si="1"/>
        <v>0.56799999999999995</v>
      </c>
      <c r="I36" s="94">
        <f t="shared" si="1"/>
        <v>0.61851851851851847</v>
      </c>
      <c r="J36" s="94">
        <f t="shared" si="1"/>
        <v>0.67777777777777781</v>
      </c>
      <c r="K36" s="37">
        <f t="shared" si="1"/>
        <v>0.23333333333333336</v>
      </c>
      <c r="L36" s="37">
        <f t="shared" si="1"/>
        <v>0.3925925925925926</v>
      </c>
      <c r="M36" s="37">
        <f t="shared" si="1"/>
        <v>0.66925925925925944</v>
      </c>
      <c r="N36" s="37">
        <f t="shared" si="1"/>
        <v>0.74518518518518506</v>
      </c>
      <c r="O36" s="37" cm="1">
        <f t="array" ref="O36">(IF(O7="",0,O7)+IF(O8="",0,O8)+IF(O9="",0,O9)+IF(O10="",0,O10)+IF(O11="",0,O11)+IF(O12="",0,O12)+IF(O13="",0,O13)+IF(O14="",0,O14)+IF(O15="",0,O15)+IF(O16="",0,O16)+IF(O17="",0,O17)+IF(O18="",0,O18)+IF(O19="",0,O19)+IF(O20="",0,O20)+IF(O21="",0,O21)+IF(O22="",0,O22)+IF(O23="",0,O23)+IF(O24="",0,O24)+IF(O25="",0,O25)+IF(O26="",0,O26)+IF(O27="",0,O27)+IF(O28="",0,O28)+IF(O29="",0,O29)+IF(O30="",0,O30)+IF(O31="",0,O31)+IF(O32="",0,O32)+IF(O33="",0,O33))/SUMPRODUCT((O7:O33&lt;&gt;"")*1)</f>
        <v>0.3511764705882352</v>
      </c>
      <c r="P36" s="37">
        <f t="shared" si="1"/>
        <v>0.5270588235294118</v>
      </c>
      <c r="Q36" s="37">
        <f t="shared" si="1"/>
        <v>0.18529411764705883</v>
      </c>
      <c r="R36" s="37">
        <f t="shared" si="1"/>
        <v>0.56882352941176473</v>
      </c>
      <c r="S36" s="37">
        <f t="shared" si="1"/>
        <v>0.63157894736842102</v>
      </c>
      <c r="T36" s="37">
        <f t="shared" si="1"/>
        <v>0.22789473684210526</v>
      </c>
      <c r="U36" s="37">
        <f t="shared" si="1"/>
        <v>0.49947368421052624</v>
      </c>
      <c r="V36" s="37">
        <f t="shared" si="1"/>
        <v>0.16111111111111109</v>
      </c>
      <c r="W36" s="94">
        <f t="shared" si="1"/>
        <v>0.10666666666666666</v>
      </c>
      <c r="X36" s="94">
        <f t="shared" si="1"/>
        <v>0.19037037037037036</v>
      </c>
      <c r="Y36" s="37">
        <f t="shared" si="1"/>
        <v>0.26666666666666672</v>
      </c>
      <c r="Z36" s="37">
        <f t="shared" si="1"/>
        <v>0.31111111111111112</v>
      </c>
      <c r="AB36" s="19"/>
      <c r="AC36" s="19"/>
      <c r="AD36" s="19"/>
      <c r="AE36" s="19"/>
      <c r="AF36" s="23"/>
      <c r="AG36" s="23"/>
      <c r="AH36" s="24"/>
    </row>
    <row r="37" spans="1:38" s="84" customFormat="1" ht="12" customHeight="1">
      <c r="B37" s="93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B37" s="19"/>
      <c r="AC37" s="19"/>
      <c r="AD37" s="19"/>
      <c r="AE37" s="19"/>
      <c r="AF37" s="23"/>
      <c r="AG37" s="23"/>
      <c r="AH37" s="24"/>
    </row>
    <row r="38" spans="1:38" ht="12" customHeight="1">
      <c r="AB38" s="19"/>
      <c r="AC38" s="19"/>
      <c r="AD38" s="19"/>
      <c r="AE38" s="19"/>
      <c r="AF38" s="23"/>
      <c r="AG38" s="23"/>
      <c r="AH38" s="24"/>
    </row>
    <row r="39" spans="1:38" ht="12" customHeight="1">
      <c r="B39" s="3" t="s">
        <v>200</v>
      </c>
      <c r="D39" s="15"/>
      <c r="AB39" s="18">
        <f>AVERAGE(AB40:AB43)</f>
        <v>0.26981017266486373</v>
      </c>
      <c r="AC39" s="18">
        <f>AVERAGE(AC40:AC43)</f>
        <v>0.23925681298106929</v>
      </c>
      <c r="AD39" s="18">
        <f>AVERAGE(AD40:AD43)</f>
        <v>0.30587060536717287</v>
      </c>
      <c r="AE39" s="19"/>
      <c r="AF39" s="18">
        <f t="shared" ref="AF39:AH39" si="2">AVERAGE(AF40:AF43)</f>
        <v>0.3714481655516238</v>
      </c>
      <c r="AG39" s="18">
        <f t="shared" ref="AG39" si="3">AVERAGE(AG40:AG43)</f>
        <v>0.31412044850749204</v>
      </c>
      <c r="AH39" s="18">
        <f t="shared" si="2"/>
        <v>0.40548943612338129</v>
      </c>
    </row>
    <row r="40" spans="1:38" ht="14.1" customHeight="1">
      <c r="A40" s="3" t="s">
        <v>110</v>
      </c>
      <c r="B40" s="3" t="s">
        <v>174</v>
      </c>
      <c r="C40" s="4">
        <v>2021</v>
      </c>
      <c r="D40" s="10" t="s">
        <v>22</v>
      </c>
      <c r="E40" s="10" t="s">
        <v>22</v>
      </c>
      <c r="F40" s="10" t="s">
        <v>22</v>
      </c>
      <c r="G40" s="10" t="s">
        <v>22</v>
      </c>
      <c r="H40" s="10" t="s">
        <v>22</v>
      </c>
      <c r="I40" s="6" t="s">
        <v>15</v>
      </c>
      <c r="J40" s="7" t="s">
        <v>19</v>
      </c>
      <c r="K40" s="6" t="s">
        <v>15</v>
      </c>
      <c r="L40" s="8" t="s">
        <v>20</v>
      </c>
      <c r="M40" s="8" t="s">
        <v>20</v>
      </c>
      <c r="N40" s="7" t="s">
        <v>16</v>
      </c>
      <c r="O40" s="10" t="s">
        <v>22</v>
      </c>
      <c r="P40" s="10" t="s">
        <v>22</v>
      </c>
      <c r="Q40" s="10" t="s">
        <v>22</v>
      </c>
      <c r="R40" s="10" t="s">
        <v>22</v>
      </c>
      <c r="S40" s="10" t="s">
        <v>22</v>
      </c>
      <c r="T40" s="10" t="s">
        <v>22</v>
      </c>
      <c r="U40" s="10" t="s">
        <v>22</v>
      </c>
      <c r="V40" s="8" t="s">
        <v>20</v>
      </c>
      <c r="W40" s="8" t="s">
        <v>20</v>
      </c>
      <c r="X40" s="8" t="s">
        <v>20</v>
      </c>
      <c r="Y40" s="7" t="s">
        <v>35</v>
      </c>
      <c r="Z40" s="11" t="s">
        <v>111</v>
      </c>
      <c r="AB40" s="20">
        <v>0</v>
      </c>
      <c r="AC40" s="20">
        <v>0.12000000000000001</v>
      </c>
      <c r="AD40" s="20">
        <f t="shared" ref="AD40:AD41" si="4">(I40+J40+K40+L40+M40+N40+V40+W40+X40+Y40+Z40)/11</f>
        <v>0.21272727272727271</v>
      </c>
      <c r="AE40" s="19"/>
      <c r="AF40" s="21">
        <v>0</v>
      </c>
      <c r="AG40" s="21">
        <v>0.12510094212651413</v>
      </c>
      <c r="AH40" s="22">
        <f>(I40*I$79+J40*J$79+K40*K$79+L40*L$79+M40*M$79+N40*N$79+V40*V$79+W40*W$79+X40*X$79+Y40*Y$79+Z40*Z$79)/SUM(I$79:N$79,V$79:Z$79)</f>
        <v>0.20502018842530284</v>
      </c>
    </row>
    <row r="41" spans="1:38" ht="14.1" customHeight="1">
      <c r="A41" s="3" t="s">
        <v>116</v>
      </c>
      <c r="B41" s="3" t="s">
        <v>175</v>
      </c>
      <c r="C41" s="4">
        <v>2021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9" t="s">
        <v>31</v>
      </c>
      <c r="J41" s="9" t="s">
        <v>77</v>
      </c>
      <c r="K41" s="8" t="s">
        <v>20</v>
      </c>
      <c r="L41" s="8" t="s">
        <v>20</v>
      </c>
      <c r="M41" s="8" t="s">
        <v>20</v>
      </c>
      <c r="N41" s="7" t="s">
        <v>16</v>
      </c>
      <c r="O41" s="10" t="s">
        <v>22</v>
      </c>
      <c r="P41" s="10" t="s">
        <v>22</v>
      </c>
      <c r="Q41" s="10" t="s">
        <v>22</v>
      </c>
      <c r="R41" s="10" t="s">
        <v>22</v>
      </c>
      <c r="S41" s="10" t="s">
        <v>22</v>
      </c>
      <c r="T41" s="10" t="s">
        <v>22</v>
      </c>
      <c r="U41" s="10" t="s">
        <v>22</v>
      </c>
      <c r="V41" s="8" t="s">
        <v>20</v>
      </c>
      <c r="W41" s="8" t="s">
        <v>20</v>
      </c>
      <c r="X41" s="8" t="s">
        <v>20</v>
      </c>
      <c r="Y41" s="8" t="s">
        <v>20</v>
      </c>
      <c r="Z41" s="8" t="s">
        <v>20</v>
      </c>
      <c r="AB41" s="20">
        <v>0.20727272727272725</v>
      </c>
      <c r="AC41" s="20">
        <v>0.17636363636363636</v>
      </c>
      <c r="AD41" s="20">
        <f t="shared" si="4"/>
        <v>0.22</v>
      </c>
      <c r="AE41" s="19"/>
      <c r="AF41" s="21">
        <v>0.37483176312247646</v>
      </c>
      <c r="AG41" s="21">
        <v>0.35666218034993269</v>
      </c>
      <c r="AH41" s="22">
        <f>(I41*I$79+J41*J$79+K41*K$79+L41*L$79+M41*M$79+N41*N$79+V41*V$79+W41*W$79+X41*X$79+Y41*Y$79+Z41*Z$79)/SUM(I$79:N$79,V$79:Z$79)</f>
        <v>0.3775235531628533</v>
      </c>
    </row>
    <row r="42" spans="1:38" ht="14.1" customHeight="1">
      <c r="A42" s="3" t="s">
        <v>132</v>
      </c>
      <c r="B42" s="3" t="s">
        <v>176</v>
      </c>
      <c r="C42" s="4">
        <v>2021</v>
      </c>
      <c r="D42" s="11" t="s">
        <v>94</v>
      </c>
      <c r="E42" s="8" t="s">
        <v>20</v>
      </c>
      <c r="F42" s="7" t="s">
        <v>26</v>
      </c>
      <c r="G42" s="11" t="s">
        <v>90</v>
      </c>
      <c r="H42" s="6" t="s">
        <v>18</v>
      </c>
      <c r="I42" s="9" t="s">
        <v>44</v>
      </c>
      <c r="J42" s="9" t="s">
        <v>93</v>
      </c>
      <c r="K42" s="8" t="s">
        <v>20</v>
      </c>
      <c r="L42" s="9" t="s">
        <v>100</v>
      </c>
      <c r="M42" s="9" t="s">
        <v>66</v>
      </c>
      <c r="N42" s="8" t="s">
        <v>20</v>
      </c>
      <c r="O42" s="10" t="s">
        <v>22</v>
      </c>
      <c r="P42" s="10" t="s">
        <v>22</v>
      </c>
      <c r="Q42" s="10" t="s">
        <v>22</v>
      </c>
      <c r="R42" s="10" t="s">
        <v>22</v>
      </c>
      <c r="S42" s="9" t="s">
        <v>31</v>
      </c>
      <c r="T42" s="9" t="s">
        <v>31</v>
      </c>
      <c r="U42" s="8" t="s">
        <v>20</v>
      </c>
      <c r="V42" s="9" t="s">
        <v>76</v>
      </c>
      <c r="W42" s="9" t="s">
        <v>69</v>
      </c>
      <c r="X42" s="6" t="s">
        <v>133</v>
      </c>
      <c r="Y42" s="7" t="s">
        <v>80</v>
      </c>
      <c r="Z42" s="7" t="s">
        <v>35</v>
      </c>
      <c r="AB42" s="20">
        <v>0.59631578947368413</v>
      </c>
      <c r="AC42" s="20">
        <v>0.36631578947368426</v>
      </c>
      <c r="AD42" s="20">
        <f>(D42+E42+F42+G42+H42+I42+J42+K42+L42+M42+N42+S42+T42+U42+V42+W42+X42+Y42+Z42)/19</f>
        <v>0.50684210526315787</v>
      </c>
      <c r="AE42" s="19"/>
      <c r="AF42" s="21">
        <v>0.73192429022082028</v>
      </c>
      <c r="AG42" s="21">
        <v>0.38296529968454257</v>
      </c>
      <c r="AH42" s="22">
        <f>(D42*D$79+E42*E$79+F42*F$79+G42*G$79+H42*H$79+I42*I$79+J42*J$79+K42*K$79+L42*L$79+M42*M$79+N42*N$79+S42*S$79+T42*T$79+U42*U$79+V42*V$79+W42*W$79+X42*X$79+Y42*Y$79+Z42*Z$79)/SUM(D$79:N$79,S$79:Z$79)</f>
        <v>0.66151419558359625</v>
      </c>
    </row>
    <row r="43" spans="1:38" ht="14.1" customHeight="1">
      <c r="A43" s="3" t="s">
        <v>64</v>
      </c>
      <c r="B43" s="3" t="s">
        <v>177</v>
      </c>
      <c r="C43" s="4">
        <v>2021</v>
      </c>
      <c r="D43" s="8" t="s">
        <v>20</v>
      </c>
      <c r="E43" s="8" t="s">
        <v>20</v>
      </c>
      <c r="F43" s="7" t="s">
        <v>26</v>
      </c>
      <c r="G43" s="11" t="s">
        <v>61</v>
      </c>
      <c r="H43" s="6" t="s">
        <v>18</v>
      </c>
      <c r="I43" s="6" t="s">
        <v>15</v>
      </c>
      <c r="J43" s="9" t="s">
        <v>29</v>
      </c>
      <c r="K43" s="8" t="s">
        <v>20</v>
      </c>
      <c r="L43" s="6" t="s">
        <v>40</v>
      </c>
      <c r="M43" s="9" t="s">
        <v>44</v>
      </c>
      <c r="N43" s="9" t="s">
        <v>31</v>
      </c>
      <c r="O43" s="8" t="s">
        <v>20</v>
      </c>
      <c r="P43" s="11" t="s">
        <v>34</v>
      </c>
      <c r="Q43" s="8" t="s">
        <v>20</v>
      </c>
      <c r="R43" s="11" t="s">
        <v>57</v>
      </c>
      <c r="S43" s="6" t="s">
        <v>15</v>
      </c>
      <c r="T43" s="8" t="s">
        <v>20</v>
      </c>
      <c r="U43" s="7" t="s">
        <v>26</v>
      </c>
      <c r="V43" s="11" t="s">
        <v>48</v>
      </c>
      <c r="W43" s="8" t="s">
        <v>20</v>
      </c>
      <c r="X43" s="8" t="s">
        <v>20</v>
      </c>
      <c r="Y43" s="11" t="s">
        <v>32</v>
      </c>
      <c r="Z43" s="11" t="s">
        <v>32</v>
      </c>
      <c r="AB43" s="20">
        <v>0.27565217391304347</v>
      </c>
      <c r="AC43" s="20">
        <v>0.29434782608695653</v>
      </c>
      <c r="AD43" s="20">
        <f t="shared" ref="AD43" si="5">(D43+E43+F43+G43+H43+I43+J43+K43+L43+M43+N43+O43+P43+Q43+R43+S43+T43+U43+V43+W43+X43+Y43+Z43)/23</f>
        <v>0.28391304347826085</v>
      </c>
      <c r="AE43" s="19"/>
      <c r="AF43" s="21">
        <v>0.37903660886319845</v>
      </c>
      <c r="AG43" s="21">
        <v>0.39175337186897879</v>
      </c>
      <c r="AH43" s="22">
        <f>(D43*D$79+E43*E$79+F43*F$79+G43*G$79+H43*H$79+I43*I$79+J43*J$79+K43*K$79+L43*L$79+M43*M$79+N43*N$79+O43*O$79+P43*P$79+Q43*Q$79+R43*R$79+S43*S$79+T43*T$79+U43*U$79+V43*V$79+W43*W$79+X43*X$79+Y43*Y$79+Z43*Z$79)/SUM(D$79:Z$79)</f>
        <v>0.37789980732177264</v>
      </c>
    </row>
    <row r="44" spans="1:38" ht="12" customHeight="1">
      <c r="AB44" s="19"/>
      <c r="AC44" s="19"/>
      <c r="AD44" s="19"/>
      <c r="AE44" s="19"/>
      <c r="AF44" s="23"/>
      <c r="AG44" s="23"/>
      <c r="AH44" s="24"/>
    </row>
    <row r="45" spans="1:38" ht="12" customHeight="1">
      <c r="A45" s="3" t="s">
        <v>201</v>
      </c>
      <c r="B45" s="3"/>
      <c r="D45" s="15"/>
      <c r="AB45" s="18">
        <f>AVERAGE(AB46:AB56)</f>
        <v>0.24534565217391302</v>
      </c>
      <c r="AC45" s="18">
        <f>AVERAGE(AC46:AC56)</f>
        <v>0.18653100686498855</v>
      </c>
      <c r="AD45" s="18" t="e">
        <f>AVERAGE(AD46:AD56)</f>
        <v>#VALUE!</v>
      </c>
      <c r="AE45" s="19"/>
      <c r="AF45" s="18">
        <f>AVERAGE(AF46:AF56)</f>
        <v>0.22673970350858888</v>
      </c>
      <c r="AG45" s="18">
        <f>AVERAGE(AG46:AG56)</f>
        <v>0.18202280406363025</v>
      </c>
      <c r="AH45" s="18">
        <f>AVERAGE(AH46:AH56)</f>
        <v>0.16271465478725358</v>
      </c>
    </row>
    <row r="46" spans="1:38" ht="14.1" customHeight="1">
      <c r="A46" s="3" t="s">
        <v>52</v>
      </c>
      <c r="B46" s="3" t="s">
        <v>182</v>
      </c>
      <c r="C46" s="4">
        <v>2021</v>
      </c>
      <c r="D46" s="9" t="s">
        <v>31</v>
      </c>
      <c r="E46" s="9" t="s">
        <v>53</v>
      </c>
      <c r="F46" s="11" t="s">
        <v>54</v>
      </c>
      <c r="G46" s="6" t="s">
        <v>55</v>
      </c>
      <c r="H46" s="6" t="s">
        <v>40</v>
      </c>
      <c r="I46" s="6" t="s">
        <v>15</v>
      </c>
      <c r="J46" s="9" t="s">
        <v>31</v>
      </c>
      <c r="K46" s="8" t="s">
        <v>20</v>
      </c>
      <c r="L46" s="8" t="s">
        <v>20</v>
      </c>
      <c r="M46" s="8" t="s">
        <v>20</v>
      </c>
      <c r="N46" s="11" t="s">
        <v>45</v>
      </c>
      <c r="O46" s="8" t="s">
        <v>20</v>
      </c>
      <c r="P46" s="8" t="s">
        <v>20</v>
      </c>
      <c r="Q46" s="8" t="s">
        <v>20</v>
      </c>
      <c r="R46" s="8" t="s">
        <v>20</v>
      </c>
      <c r="S46" s="8" t="s">
        <v>20</v>
      </c>
      <c r="T46" s="8" t="s">
        <v>20</v>
      </c>
      <c r="U46" s="8" t="s">
        <v>20</v>
      </c>
      <c r="V46" s="8" t="s">
        <v>20</v>
      </c>
      <c r="W46" s="8" t="s">
        <v>20</v>
      </c>
      <c r="X46" s="8" t="s">
        <v>20</v>
      </c>
      <c r="Y46" s="8" t="s">
        <v>20</v>
      </c>
      <c r="Z46" s="8" t="s">
        <v>20</v>
      </c>
      <c r="AB46" s="20">
        <v>0.15521739130434781</v>
      </c>
      <c r="AC46" s="20">
        <v>0.13695652173913045</v>
      </c>
      <c r="AD46" s="20">
        <f>(D46+E46+F46+G46+H46+I46+J46+K46+L46+M46+N46+O46+P46+Q46+R46+S46+T46+U46+V46+W46+X46+Y46+Z46)/23</f>
        <v>0.20956521739130435</v>
      </c>
      <c r="AE46" s="19"/>
      <c r="AF46" s="21">
        <v>0.25134874759152215</v>
      </c>
      <c r="AG46" s="21">
        <f>'Annual Report 2020'!AH46</f>
        <v>0.37184007707129096</v>
      </c>
      <c r="AH46" s="22">
        <f>(D46*D$79+E46*E$79+F46*F$79+G46*G$79+H46*H$79+I46*I$79+J46*J$79+K46*K$79+L46*L$79+M46*M$79+N46*N$79+O46*O$79+P46*P$79+Q46*Q$79+R46*R$79+S46*S$79+T46*T$79+U46*U$79+V46*V$79+W46*W$79+X46*X$79+Y46*Y$79+Z46*Z$79)/SUM(D$79:Z$79)</f>
        <v>0.39198458574181116</v>
      </c>
    </row>
    <row r="47" spans="1:38" ht="14.1" customHeight="1">
      <c r="A47" s="3" t="s">
        <v>129</v>
      </c>
      <c r="B47" s="3" t="s">
        <v>194</v>
      </c>
      <c r="C47" s="4">
        <v>2021</v>
      </c>
      <c r="D47" s="9" t="s">
        <v>77</v>
      </c>
      <c r="E47" s="8" t="s">
        <v>20</v>
      </c>
      <c r="F47" s="8" t="s">
        <v>20</v>
      </c>
      <c r="G47" s="8" t="s">
        <v>20</v>
      </c>
      <c r="H47" s="7" t="s">
        <v>120</v>
      </c>
      <c r="I47" s="7" t="s">
        <v>26</v>
      </c>
      <c r="J47" s="11" t="s">
        <v>94</v>
      </c>
      <c r="K47" s="8" t="s">
        <v>20</v>
      </c>
      <c r="L47" s="8" t="s">
        <v>20</v>
      </c>
      <c r="M47" s="7" t="s">
        <v>25</v>
      </c>
      <c r="N47" s="7" t="s">
        <v>121</v>
      </c>
      <c r="O47" s="10" t="s">
        <v>22</v>
      </c>
      <c r="P47" s="10" t="s">
        <v>22</v>
      </c>
      <c r="Q47" s="10" t="s">
        <v>22</v>
      </c>
      <c r="R47" s="10" t="s">
        <v>22</v>
      </c>
      <c r="S47" s="10" t="s">
        <v>22</v>
      </c>
      <c r="T47" s="10" t="s">
        <v>22</v>
      </c>
      <c r="U47" s="10" t="s">
        <v>22</v>
      </c>
      <c r="V47" s="8" t="s">
        <v>20</v>
      </c>
      <c r="W47" s="8" t="s">
        <v>20</v>
      </c>
      <c r="X47" s="8" t="s">
        <v>20</v>
      </c>
      <c r="Y47" s="8" t="s">
        <v>20</v>
      </c>
      <c r="Z47" s="8" t="s">
        <v>20</v>
      </c>
      <c r="AB47" s="20">
        <v>0.32187500000000002</v>
      </c>
      <c r="AC47" s="20">
        <v>0</v>
      </c>
      <c r="AD47" s="20">
        <f>(D47+E47+F47+G47+H47+I47+J47+K47+L47+M47+N47+V47+W47+X47+Y47+Z47)/16</f>
        <v>0.15</v>
      </c>
      <c r="AE47" s="19"/>
      <c r="AF47" s="21">
        <v>0.32651746724890834</v>
      </c>
      <c r="AG47" s="21">
        <f>'Annual Report 2020'!AH47</f>
        <v>0</v>
      </c>
      <c r="AH47" s="22">
        <f>(D47*D$79+E47*E$79+F47*F$79+G47*G$79+H47*H$79+I47*I$79+J47*J$79+K47*K$79+L47*L$79+M47*M$79+N47*N$79+V47*V$79+W47*W$79+X47*X$79+Y47*Y$79+Z47*Z$79)/SUM(D$79:N$79,V$79:Z$79)</f>
        <v>9.6342794759825323E-2</v>
      </c>
    </row>
    <row r="48" spans="1:38" ht="14.1" customHeight="1">
      <c r="A48" s="3" t="s">
        <v>197</v>
      </c>
      <c r="B48" s="3" t="s">
        <v>193</v>
      </c>
      <c r="C48" s="4">
        <v>2021</v>
      </c>
      <c r="D48" s="8" t="s">
        <v>20</v>
      </c>
      <c r="E48" s="8" t="s">
        <v>20</v>
      </c>
      <c r="F48" s="8" t="s">
        <v>20</v>
      </c>
      <c r="G48" s="8" t="s">
        <v>20</v>
      </c>
      <c r="H48" s="8" t="s">
        <v>20</v>
      </c>
      <c r="I48" s="8" t="s">
        <v>20</v>
      </c>
      <c r="J48" s="8" t="s">
        <v>20</v>
      </c>
      <c r="K48" s="8" t="s">
        <v>20</v>
      </c>
      <c r="L48" s="8" t="s">
        <v>20</v>
      </c>
      <c r="M48" s="8" t="s">
        <v>20</v>
      </c>
      <c r="N48" s="8" t="s">
        <v>20</v>
      </c>
      <c r="O48" s="8" t="s">
        <v>20</v>
      </c>
      <c r="P48" s="8" t="s">
        <v>20</v>
      </c>
      <c r="Q48" s="8" t="s">
        <v>20</v>
      </c>
      <c r="R48" s="8" t="s">
        <v>20</v>
      </c>
      <c r="S48" s="10" t="s">
        <v>22</v>
      </c>
      <c r="T48" s="10" t="s">
        <v>22</v>
      </c>
      <c r="U48" s="10" t="s">
        <v>22</v>
      </c>
      <c r="V48" s="8" t="s">
        <v>20</v>
      </c>
      <c r="W48" s="8" t="s">
        <v>20</v>
      </c>
      <c r="X48" s="8" t="s">
        <v>20</v>
      </c>
      <c r="Y48" s="8" t="s">
        <v>20</v>
      </c>
      <c r="Z48" s="8" t="s">
        <v>20</v>
      </c>
      <c r="AB48" s="20">
        <v>0.17899999999999999</v>
      </c>
      <c r="AC48" s="20">
        <v>0.20200000000000004</v>
      </c>
      <c r="AD48" s="20">
        <f>(D48+E48+F48+G48+H48+I48+J48+K48+L48+M48+N48+O48+P48+Q48+R48+V48+W48+X48+Y48+Z48)/20</f>
        <v>0</v>
      </c>
      <c r="AE48" s="19"/>
      <c r="AF48" s="21">
        <v>0.18495513459621135</v>
      </c>
      <c r="AG48" s="21">
        <f>'Annual Report 2020'!AH48</f>
        <v>0.1958125623130608</v>
      </c>
      <c r="AH48" s="22">
        <f>(D48*D$79+E48*E$79+F48*F$79+G48*G$79+H48*H$79+I48*I$79+J48*J$79+K48*K$79+L48*L$79+M48*M$79+N48*N$79+O48*O$79+P48*P$79+Q48*Q$79+R48*R$79+V48*V$79+W48*W$79+X48*X$79+Y48*Y$79+Z48*Z$79)/SUM(D$79:R$79,V$79:Z$79)</f>
        <v>0</v>
      </c>
    </row>
    <row r="49" spans="1:34" ht="14.1" customHeight="1">
      <c r="A49" s="3" t="s">
        <v>126</v>
      </c>
      <c r="B49" s="3" t="s">
        <v>178</v>
      </c>
      <c r="C49" s="4">
        <v>2021</v>
      </c>
      <c r="D49" s="7" t="s">
        <v>101</v>
      </c>
      <c r="E49" s="9" t="s">
        <v>53</v>
      </c>
      <c r="F49" s="7" t="s">
        <v>41</v>
      </c>
      <c r="G49" s="6" t="s">
        <v>74</v>
      </c>
      <c r="H49" s="6" t="s">
        <v>15</v>
      </c>
      <c r="I49" s="9" t="s">
        <v>44</v>
      </c>
      <c r="J49" s="11" t="s">
        <v>109</v>
      </c>
      <c r="K49" s="7" t="s">
        <v>62</v>
      </c>
      <c r="L49" s="9" t="s">
        <v>44</v>
      </c>
      <c r="M49" s="9" t="s">
        <v>85</v>
      </c>
      <c r="N49" s="9" t="s">
        <v>21</v>
      </c>
      <c r="O49" s="10" t="s">
        <v>22</v>
      </c>
      <c r="P49" s="10" t="s">
        <v>22</v>
      </c>
      <c r="Q49" s="10" t="s">
        <v>22</v>
      </c>
      <c r="R49" s="10" t="s">
        <v>22</v>
      </c>
      <c r="S49" s="6" t="s">
        <v>15</v>
      </c>
      <c r="T49" s="8" t="s">
        <v>20</v>
      </c>
      <c r="U49" s="11" t="s">
        <v>59</v>
      </c>
      <c r="V49" s="11" t="s">
        <v>94</v>
      </c>
      <c r="W49" s="11" t="s">
        <v>127</v>
      </c>
      <c r="X49" s="11" t="s">
        <v>51</v>
      </c>
      <c r="Y49" s="6" t="s">
        <v>49</v>
      </c>
      <c r="Z49" s="6" t="s">
        <v>49</v>
      </c>
      <c r="AB49" s="20">
        <v>0.43999999999999995</v>
      </c>
      <c r="AC49" s="20">
        <v>0.46315789473684216</v>
      </c>
      <c r="AD49" s="20">
        <f>(D49+E49+F49+G49+H49+I49+J49+K49+L49+M49+N49+S49+T49+U49+V49+W49+X49+Y49+Z49)/19</f>
        <v>0.47105263157894733</v>
      </c>
      <c r="AE49" s="19"/>
      <c r="AF49" s="21">
        <v>0.27032597266035752</v>
      </c>
      <c r="AG49" s="21">
        <f>'Annual Report 2020'!AH49</f>
        <v>0.29481598317560465</v>
      </c>
      <c r="AH49" s="22">
        <f>(D49*D$79+E49*E$79+F49*F$79+G49*G$79+H49*H$79+I49*I$79+J49*J$79+K49*K$79+L49*L$79+M49*M$79+N49*N$79+S49*S$79+T49*T$79+U49*U$79+V49*V$79+W49*W$79+X49*X$79+Y49*Y$79+Z49*Z$79)/SUM(D$79:N$79,S$79:Z$79)</f>
        <v>0.2961724500525762</v>
      </c>
    </row>
    <row r="50" spans="1:34" ht="14.1" customHeight="1">
      <c r="A50" s="3" t="s">
        <v>198</v>
      </c>
      <c r="B50" s="3" t="s">
        <v>188</v>
      </c>
      <c r="C50" s="4">
        <v>2021</v>
      </c>
      <c r="D50" s="8" t="s">
        <v>20</v>
      </c>
      <c r="E50" s="8" t="s">
        <v>20</v>
      </c>
      <c r="F50" s="8" t="s">
        <v>20</v>
      </c>
      <c r="G50" s="8" t="s">
        <v>20</v>
      </c>
      <c r="H50" s="8" t="s">
        <v>20</v>
      </c>
      <c r="I50" s="8" t="s">
        <v>20</v>
      </c>
      <c r="J50" s="8" t="s">
        <v>20</v>
      </c>
      <c r="K50" s="8" t="s">
        <v>20</v>
      </c>
      <c r="L50" s="8" t="s">
        <v>20</v>
      </c>
      <c r="M50" s="8" t="s">
        <v>20</v>
      </c>
      <c r="N50" s="8" t="s">
        <v>20</v>
      </c>
      <c r="O50" s="8" t="s">
        <v>20</v>
      </c>
      <c r="P50" s="8" t="s">
        <v>20</v>
      </c>
      <c r="Q50" s="8" t="s">
        <v>20</v>
      </c>
      <c r="R50" s="8" t="s">
        <v>20</v>
      </c>
      <c r="S50" s="8" t="s">
        <v>20</v>
      </c>
      <c r="T50" s="8" t="s">
        <v>20</v>
      </c>
      <c r="U50" s="8" t="s">
        <v>20</v>
      </c>
      <c r="V50" s="8" t="s">
        <v>20</v>
      </c>
      <c r="W50" s="8" t="s">
        <v>20</v>
      </c>
      <c r="X50" s="8" t="s">
        <v>20</v>
      </c>
      <c r="Y50" s="8" t="s">
        <v>20</v>
      </c>
      <c r="Z50" s="8" t="s">
        <v>20</v>
      </c>
      <c r="AB50" s="20">
        <v>0</v>
      </c>
      <c r="AC50" s="20">
        <v>0</v>
      </c>
      <c r="AD50" s="20">
        <f t="shared" ref="AD50" si="6">(D50+E50+F50+G50+H50+I50+J50+K50+L50+M50+N50+O50+P50+Q50+R50+S50+T50+U50+V50+W50+X50+Y50+Z50)/23</f>
        <v>0</v>
      </c>
      <c r="AE50" s="19"/>
      <c r="AF50" s="21">
        <v>0</v>
      </c>
      <c r="AG50" s="21">
        <f>'Annual Report 2020'!AH50</f>
        <v>0</v>
      </c>
      <c r="AH50" s="22">
        <f>(D50*D$79+E50*E$79+F50*F$79+G50*G$79+H50*H$79+I50*I$79+J50*J$79+K50*K$79+L50*L$79+M50*M$79+N50*N$79+O50*O$79+P50*P$79+Q50*Q$79+R50*R$79+S50*S$79+T50*T$79+U50*U$79+V50*V$79+W50*W$79+X50*X$79+Y50*Y$79+Z50*Z$79)/SUM(D$79:Z$79)</f>
        <v>0</v>
      </c>
    </row>
    <row r="51" spans="1:34" ht="14.1" customHeight="1">
      <c r="A51" s="3" t="s">
        <v>12</v>
      </c>
      <c r="B51" s="3" t="s">
        <v>179</v>
      </c>
      <c r="C51" s="4">
        <v>2021</v>
      </c>
      <c r="D51" s="6" t="s">
        <v>13</v>
      </c>
      <c r="E51" s="6" t="s">
        <v>14</v>
      </c>
      <c r="F51" s="6" t="s">
        <v>15</v>
      </c>
      <c r="G51" s="7" t="s">
        <v>16</v>
      </c>
      <c r="H51" s="6" t="s">
        <v>17</v>
      </c>
      <c r="I51" s="6" t="s">
        <v>18</v>
      </c>
      <c r="J51" s="7" t="s">
        <v>19</v>
      </c>
      <c r="K51" s="6" t="s">
        <v>15</v>
      </c>
      <c r="L51" s="8" t="s">
        <v>20</v>
      </c>
      <c r="M51" s="8" t="s">
        <v>20</v>
      </c>
      <c r="N51" s="9" t="s">
        <v>21</v>
      </c>
      <c r="O51" s="10" t="s">
        <v>22</v>
      </c>
      <c r="P51" s="10" t="s">
        <v>22</v>
      </c>
      <c r="Q51" s="10" t="s">
        <v>22</v>
      </c>
      <c r="R51" s="10" t="s">
        <v>22</v>
      </c>
      <c r="S51" s="10" t="s">
        <v>22</v>
      </c>
      <c r="T51" s="10" t="s">
        <v>22</v>
      </c>
      <c r="U51" s="10" t="s">
        <v>22</v>
      </c>
      <c r="V51" s="8" t="s">
        <v>20</v>
      </c>
      <c r="W51" s="8" t="s">
        <v>20</v>
      </c>
      <c r="X51" s="8" t="s">
        <v>20</v>
      </c>
      <c r="Y51" s="8" t="s">
        <v>20</v>
      </c>
      <c r="Z51" s="8" t="s">
        <v>20</v>
      </c>
      <c r="AB51" s="20">
        <v>0.21812500000000001</v>
      </c>
      <c r="AC51" s="20">
        <v>0.20449999999999999</v>
      </c>
      <c r="AD51" s="20">
        <f>(D51+E51+F51+G51+H51+I51+J51+K51+L51+M51+N51+V51+W51+X51+Y51+Z51)/16</f>
        <v>0.33374999999999999</v>
      </c>
      <c r="AE51" s="19"/>
      <c r="AF51" s="21">
        <v>6.3930013458950205E-2</v>
      </c>
      <c r="AG51" s="21">
        <f>'Annual Report 2020'!AH51</f>
        <v>0.20933406113537117</v>
      </c>
      <c r="AH51" s="22">
        <f>(D51*D$79+E51*E$79+F51*F$79+G51*G$79+H51*H$79+I51*I$79+J51*J$79+K51*K$79+L51*L$79+M51*M$79+N51*N$79+V51*V$79+W51*W$79+X51*X$79+Y51*Y$79+Z51*Z$79)/SUM(D$79:N$79,V$79:Z$79)</f>
        <v>0.28365720524017474</v>
      </c>
    </row>
    <row r="52" spans="1:34" ht="14.1" customHeight="1">
      <c r="A52" s="3" t="s">
        <v>139</v>
      </c>
      <c r="B52" s="3" t="s">
        <v>180</v>
      </c>
      <c r="C52" s="4">
        <v>2021</v>
      </c>
      <c r="D52" s="8" t="s">
        <v>20</v>
      </c>
      <c r="E52" s="8" t="s">
        <v>20</v>
      </c>
      <c r="F52" s="8" t="s">
        <v>20</v>
      </c>
      <c r="G52" s="8" t="s">
        <v>20</v>
      </c>
      <c r="H52" s="8" t="s">
        <v>20</v>
      </c>
      <c r="I52" s="8" t="s">
        <v>20</v>
      </c>
      <c r="J52" s="11" t="s">
        <v>36</v>
      </c>
      <c r="K52" s="8" t="s">
        <v>20</v>
      </c>
      <c r="L52" s="8" t="s">
        <v>20</v>
      </c>
      <c r="M52" s="8" t="s">
        <v>20</v>
      </c>
      <c r="N52" s="8" t="s">
        <v>20</v>
      </c>
      <c r="O52" s="7" t="s">
        <v>35</v>
      </c>
      <c r="P52" s="9" t="s">
        <v>31</v>
      </c>
      <c r="Q52" s="8" t="s">
        <v>20</v>
      </c>
      <c r="R52" s="6" t="s">
        <v>55</v>
      </c>
      <c r="S52" s="9" t="s">
        <v>31</v>
      </c>
      <c r="T52" s="8" t="s">
        <v>20</v>
      </c>
      <c r="U52" s="7" t="s">
        <v>62</v>
      </c>
      <c r="V52" s="8" t="s">
        <v>20</v>
      </c>
      <c r="W52" s="8" t="s">
        <v>20</v>
      </c>
      <c r="X52" s="8" t="s">
        <v>20</v>
      </c>
      <c r="Y52" s="11" t="s">
        <v>32</v>
      </c>
      <c r="Z52" s="11" t="s">
        <v>50</v>
      </c>
      <c r="AB52" s="20">
        <v>0.21739130434782608</v>
      </c>
      <c r="AC52" s="20">
        <v>0.35521739130434782</v>
      </c>
      <c r="AD52" s="20">
        <f>(D52+E52+F52+G52+H52+I52+J52+K52+L52+M52+N52+O52+P52+Q52+R52+S52+T52+U52+V52+W52+X52+Y52+Z52)/23</f>
        <v>0.15043478260869567</v>
      </c>
      <c r="AE52" s="19"/>
      <c r="AF52" s="21">
        <f>'Annual report 2019'!AH52</f>
        <v>0.16666666666666666</v>
      </c>
      <c r="AG52" s="21">
        <f>'Annual Report 2020'!AH52</f>
        <v>0.22221579961464358</v>
      </c>
      <c r="AH52" s="22">
        <f>(D52*D$79+E52*E$79+F52*F$79+G52*G$79+H52*H$79+I52*I$79+J52*J$79+K52*K$79+L52*L$79+M52*M$79+N52*N$79+O52*O$79+P52*P$79+Q52*Q$79+R52*R$79+S52*S$79+T52*T$79+U52*U$79+V52*V$79+W52*W$79+X52*X$79+Y52*Y$79+Z52*Z$79)/SUM(D$79:Z$79)</f>
        <v>8.2398843930635846E-2</v>
      </c>
    </row>
    <row r="53" spans="1:34" ht="14.1" customHeight="1">
      <c r="A53" s="3" t="s">
        <v>196</v>
      </c>
      <c r="B53" s="3" t="s">
        <v>181</v>
      </c>
      <c r="C53" s="4">
        <v>2021</v>
      </c>
      <c r="D53" s="8" t="s">
        <v>20</v>
      </c>
      <c r="E53" s="8" t="s">
        <v>20</v>
      </c>
      <c r="F53" s="8" t="s">
        <v>20</v>
      </c>
      <c r="G53" s="8" t="s">
        <v>20</v>
      </c>
      <c r="H53" s="8" t="s">
        <v>20</v>
      </c>
      <c r="I53" s="8" t="s">
        <v>20</v>
      </c>
      <c r="J53" s="8" t="s">
        <v>20</v>
      </c>
      <c r="K53" s="8" t="s">
        <v>20</v>
      </c>
      <c r="L53" s="8" t="s">
        <v>20</v>
      </c>
      <c r="M53" s="8" t="s">
        <v>20</v>
      </c>
      <c r="N53" s="8" t="s">
        <v>20</v>
      </c>
      <c r="O53" s="10" t="s">
        <v>22</v>
      </c>
      <c r="P53" s="10" t="s">
        <v>22</v>
      </c>
      <c r="Q53" s="10" t="s">
        <v>22</v>
      </c>
      <c r="R53" s="10" t="s">
        <v>22</v>
      </c>
      <c r="S53" s="8" t="s">
        <v>20</v>
      </c>
      <c r="T53" s="8" t="s">
        <v>20</v>
      </c>
      <c r="U53" s="8" t="s">
        <v>20</v>
      </c>
      <c r="V53" s="8" t="s">
        <v>20</v>
      </c>
      <c r="W53" s="8" t="s">
        <v>20</v>
      </c>
      <c r="X53" s="8" t="s">
        <v>20</v>
      </c>
      <c r="Y53" s="8" t="s">
        <v>20</v>
      </c>
      <c r="Z53" s="8" t="s">
        <v>20</v>
      </c>
      <c r="AB53" s="20">
        <v>0.27391304347826084</v>
      </c>
      <c r="AC53" s="20">
        <v>0.2991304347826087</v>
      </c>
      <c r="AD53" s="20" t="e">
        <f>(D53+E53+F53+G53+H53+I53+J53+K53+L53+M53+N53+O53+P53+Q53+R53+S53+T53+U53+V53+W53+X53+Y53+Z53)/23</f>
        <v>#VALUE!</v>
      </c>
      <c r="AE53" s="19"/>
      <c r="AF53" s="21">
        <f>'Annual report 2019'!AH53</f>
        <v>0.42284963196635122</v>
      </c>
      <c r="AG53" s="21">
        <f>'Annual Report 2020'!AH53</f>
        <v>0.44178759200841217</v>
      </c>
      <c r="AH53" s="22">
        <f>(D53*D$79+E53*E$79+F53*F$79+G53*G$79+H53*H$79+I53*I$79+J53*J$79+K53*K$79+L53*L$79+M53*M$79+N53*N$79+S53*S$79+T53*T$79+U53*U$79+V53*V$79+W53*W$79+X53*X$79+Y53*Y$79+Z53*Z$79)/SUM(D$79:N$79,S$79:Z$79)</f>
        <v>0</v>
      </c>
    </row>
    <row r="54" spans="1:34" ht="14.1" customHeight="1">
      <c r="A54" s="3" t="s">
        <v>144</v>
      </c>
      <c r="B54" s="3" t="s">
        <v>195</v>
      </c>
      <c r="C54" s="4">
        <v>2021</v>
      </c>
      <c r="D54" s="8" t="s">
        <v>20</v>
      </c>
      <c r="E54" s="8" t="s">
        <v>20</v>
      </c>
      <c r="F54" s="8" t="s">
        <v>20</v>
      </c>
      <c r="G54" s="8" t="s">
        <v>20</v>
      </c>
      <c r="H54" s="8" t="s">
        <v>20</v>
      </c>
      <c r="I54" s="8" t="s">
        <v>20</v>
      </c>
      <c r="J54" s="8" t="s">
        <v>20</v>
      </c>
      <c r="K54" s="8" t="s">
        <v>20</v>
      </c>
      <c r="L54" s="8" t="s">
        <v>20</v>
      </c>
      <c r="M54" s="8" t="s">
        <v>20</v>
      </c>
      <c r="N54" s="8" t="s">
        <v>20</v>
      </c>
      <c r="O54" s="7" t="s">
        <v>35</v>
      </c>
      <c r="P54" s="11" t="s">
        <v>51</v>
      </c>
      <c r="Q54" s="8" t="s">
        <v>20</v>
      </c>
      <c r="R54" s="11" t="s">
        <v>45</v>
      </c>
      <c r="S54" s="6" t="s">
        <v>15</v>
      </c>
      <c r="T54" s="8" t="s">
        <v>20</v>
      </c>
      <c r="U54" s="7" t="s">
        <v>63</v>
      </c>
      <c r="V54" s="8" t="s">
        <v>20</v>
      </c>
      <c r="W54" s="8" t="s">
        <v>20</v>
      </c>
      <c r="X54" s="8" t="s">
        <v>20</v>
      </c>
      <c r="Y54" s="11" t="s">
        <v>48</v>
      </c>
      <c r="Z54" s="9" t="s">
        <v>91</v>
      </c>
      <c r="AB54" s="20">
        <v>0.22043478260869562</v>
      </c>
      <c r="AC54" s="20">
        <v>0.20434782608695648</v>
      </c>
      <c r="AD54" s="20">
        <f>(D54+E54+F54+G54+H54+I54+J54+K54+L54+M54+N54+O54+P54+Q54+R54+S54+T54+U54+V54+W54+X54+Y54+Z54)/23</f>
        <v>9.3913043478260877E-2</v>
      </c>
      <c r="AE54" s="19"/>
      <c r="AF54" s="21">
        <f>'Annual report 2019'!AH54</f>
        <v>0.11527938342967245</v>
      </c>
      <c r="AG54" s="21">
        <f>'Annual Report 2020'!AH54</f>
        <v>8.4421965317919054E-2</v>
      </c>
      <c r="AH54" s="22">
        <f>(D54*D$79+E54*E$79+F54*F$79+G54*G$79+H54*H$79+I54*I$79+J54*J$79+K54*K$79+L54*L$79+M54*M$79+N54*N$79+O54*O$79+P54*P$79+Q54*Q$79+R54*R$79+S54*S$79+T54*T$79+U54*U$79+V54*V$79+W54*W$79+X54*X$79+Y54*Y$79+Z54*Z$79)/SUM(D$79:Z$79)</f>
        <v>3.4942196531791904E-2</v>
      </c>
    </row>
    <row r="55" spans="1:34" ht="12" customHeight="1">
      <c r="AB55" s="19"/>
      <c r="AC55" s="19"/>
      <c r="AD55" s="19"/>
      <c r="AE55" s="19"/>
      <c r="AF55" s="23"/>
      <c r="AG55" s="23"/>
      <c r="AH55" s="24"/>
    </row>
    <row r="56" spans="1:34" ht="14.1" customHeight="1">
      <c r="A56" s="3" t="s">
        <v>146</v>
      </c>
      <c r="B56" s="3" t="s">
        <v>244</v>
      </c>
      <c r="C56" s="4">
        <v>2021</v>
      </c>
      <c r="D56" s="9" t="s">
        <v>84</v>
      </c>
      <c r="E56" s="9" t="s">
        <v>85</v>
      </c>
      <c r="F56" s="6" t="s">
        <v>40</v>
      </c>
      <c r="G56" s="7" t="s">
        <v>113</v>
      </c>
      <c r="H56" s="6" t="s">
        <v>106</v>
      </c>
      <c r="I56" s="6" t="s">
        <v>18</v>
      </c>
      <c r="J56" s="9" t="s">
        <v>29</v>
      </c>
      <c r="K56" s="8" t="s">
        <v>20</v>
      </c>
      <c r="L56" s="8" t="s">
        <v>20</v>
      </c>
      <c r="M56" s="8" t="s">
        <v>20</v>
      </c>
      <c r="N56" s="9" t="s">
        <v>69</v>
      </c>
      <c r="O56" s="10" t="s">
        <v>22</v>
      </c>
      <c r="P56" s="10" t="s">
        <v>22</v>
      </c>
      <c r="Q56" s="10" t="s">
        <v>22</v>
      </c>
      <c r="R56" s="10" t="s">
        <v>22</v>
      </c>
      <c r="S56" s="10" t="s">
        <v>22</v>
      </c>
      <c r="T56" s="10" t="s">
        <v>22</v>
      </c>
      <c r="U56" s="10" t="s">
        <v>22</v>
      </c>
      <c r="V56" s="8" t="s">
        <v>20</v>
      </c>
      <c r="W56" s="8" t="s">
        <v>20</v>
      </c>
      <c r="X56" s="8" t="s">
        <v>20</v>
      </c>
      <c r="Y56" s="8" t="s">
        <v>20</v>
      </c>
      <c r="Z56" s="8" t="s">
        <v>20</v>
      </c>
      <c r="AB56" s="20">
        <v>0.42749999999999999</v>
      </c>
      <c r="AC56" s="20">
        <v>0</v>
      </c>
      <c r="AD56" s="20">
        <f>(D56+E56+F56+G56+H56+I56+J56+K56+L56+M56+N56+V56+W56+X56+Y56+Z56)/16</f>
        <v>0.35812500000000003</v>
      </c>
      <c r="AE56" s="19"/>
      <c r="AF56" s="21">
        <v>0.46552401746724886</v>
      </c>
      <c r="AG56" s="21">
        <f>'Annual Report 2020'!AH56</f>
        <v>0</v>
      </c>
      <c r="AH56" s="22">
        <f>(D56*D$79+E56*E$79+F56*F$79+G56*G$79+H56*H$79+I56*I$79+J56*J$79+K56*K$79+L56*L$79+M56*M$79+N56*N$79+V56*V$79+W56*W$79+X56*X$79+Y56*Y$79+Z56*Z$79)/SUM(D$79:N$79,V$79:Z$79)</f>
        <v>0.44164847161572052</v>
      </c>
    </row>
    <row r="57" spans="1:34" ht="12" customHeight="1">
      <c r="AB57" s="19"/>
      <c r="AC57" s="19"/>
      <c r="AD57" s="19"/>
      <c r="AE57" s="19"/>
      <c r="AF57" s="23"/>
      <c r="AG57" s="23"/>
      <c r="AH57" s="24"/>
    </row>
    <row r="58" spans="1:34" ht="27" customHeight="1">
      <c r="A58" s="128" t="s">
        <v>212</v>
      </c>
      <c r="B58" s="140"/>
      <c r="C58" s="141"/>
      <c r="D58" s="15"/>
      <c r="AB58" s="29">
        <f>AVERAGE(AB59:AB69)</f>
        <v>0.12739920948616601</v>
      </c>
      <c r="AC58" s="29">
        <f>AVERAGE(AC59:AC69)</f>
        <v>0.10130434782608697</v>
      </c>
      <c r="AD58" s="29">
        <f>AVERAGE(AD59:AD69)</f>
        <v>5.8551922385914487E-2</v>
      </c>
      <c r="AE58" s="30"/>
      <c r="AF58" s="29">
        <f t="shared" ref="AF58:AH58" si="7">AVERAGE(AF59:AF69)</f>
        <v>8.290950032394423E-2</v>
      </c>
      <c r="AG58" s="29">
        <f t="shared" ref="AG58" si="8">AVERAGE(AG59:AG69)</f>
        <v>5.7177579642344517E-2</v>
      </c>
      <c r="AH58" s="29">
        <f t="shared" si="7"/>
        <v>4.9977396319051383E-2</v>
      </c>
    </row>
    <row r="59" spans="1:34" ht="14.1" customHeight="1">
      <c r="A59" s="3" t="s">
        <v>205</v>
      </c>
      <c r="B59" s="3" t="s">
        <v>206</v>
      </c>
      <c r="C59" s="4">
        <v>2021</v>
      </c>
      <c r="D59" s="8" t="s">
        <v>20</v>
      </c>
      <c r="E59" s="8" t="s">
        <v>20</v>
      </c>
      <c r="F59" s="8" t="s">
        <v>20</v>
      </c>
      <c r="G59" s="8" t="s">
        <v>20</v>
      </c>
      <c r="H59" s="8" t="s">
        <v>20</v>
      </c>
      <c r="I59" s="8" t="s">
        <v>20</v>
      </c>
      <c r="J59" s="8" t="s">
        <v>20</v>
      </c>
      <c r="K59" s="8" t="s">
        <v>20</v>
      </c>
      <c r="L59" s="8" t="s">
        <v>20</v>
      </c>
      <c r="M59" s="8" t="s">
        <v>20</v>
      </c>
      <c r="N59" s="8" t="s">
        <v>20</v>
      </c>
      <c r="O59" s="10" t="s">
        <v>22</v>
      </c>
      <c r="P59" s="10" t="s">
        <v>22</v>
      </c>
      <c r="Q59" s="10" t="s">
        <v>22</v>
      </c>
      <c r="R59" s="10" t="s">
        <v>22</v>
      </c>
      <c r="S59" s="10" t="s">
        <v>22</v>
      </c>
      <c r="T59" s="10" t="s">
        <v>22</v>
      </c>
      <c r="U59" s="10" t="s">
        <v>22</v>
      </c>
      <c r="V59" s="8" t="s">
        <v>20</v>
      </c>
      <c r="W59" s="8" t="s">
        <v>20</v>
      </c>
      <c r="X59" s="8" t="s">
        <v>20</v>
      </c>
      <c r="Y59" s="8" t="s">
        <v>20</v>
      </c>
      <c r="Z59" s="8" t="s">
        <v>20</v>
      </c>
      <c r="AB59" s="20">
        <v>0</v>
      </c>
      <c r="AC59" s="20">
        <v>0.13</v>
      </c>
      <c r="AD59" s="20">
        <f>(D59+E59+F59+G59+H59+I59+J59+K59+L59+M59+N59+V59+W59+X59+Y59+Z59)/16</f>
        <v>0</v>
      </c>
      <c r="AE59" s="19"/>
      <c r="AF59" s="21">
        <v>0</v>
      </c>
      <c r="AG59" s="21">
        <v>5.6943231441048028E-2</v>
      </c>
      <c r="AH59" s="22">
        <f>(D59*D$79+E59*E$79+F59*F$79+G59*G$79+H59*H$79+I59*I$79+J59*J$79+K59*K$79+L59*L$79+M59*M$79+N59*N$79+V59*V$79+W59*W$79+X59*X$79+Y59*Y$79+Z59*Z$79)/SUM(D$79:N$79,V$79:Z$79)</f>
        <v>0</v>
      </c>
    </row>
    <row r="60" spans="1:34" ht="14.1" customHeight="1">
      <c r="A60" s="3" t="s">
        <v>207</v>
      </c>
      <c r="B60" s="3" t="s">
        <v>208</v>
      </c>
      <c r="C60" s="4">
        <v>2021</v>
      </c>
      <c r="D60" s="8" t="s">
        <v>20</v>
      </c>
      <c r="E60" s="8" t="s">
        <v>20</v>
      </c>
      <c r="F60" s="8" t="s">
        <v>20</v>
      </c>
      <c r="G60" s="8" t="s">
        <v>20</v>
      </c>
      <c r="H60" s="8" t="s">
        <v>20</v>
      </c>
      <c r="I60" s="8" t="s">
        <v>20</v>
      </c>
      <c r="J60" s="8" t="s">
        <v>20</v>
      </c>
      <c r="K60" s="8" t="s">
        <v>20</v>
      </c>
      <c r="L60" s="8" t="s">
        <v>20</v>
      </c>
      <c r="M60" s="8" t="s">
        <v>20</v>
      </c>
      <c r="N60" s="8" t="s">
        <v>20</v>
      </c>
      <c r="O60" s="10"/>
      <c r="P60" s="10"/>
      <c r="Q60" s="10"/>
      <c r="R60" s="10"/>
      <c r="S60" s="8" t="s">
        <v>20</v>
      </c>
      <c r="T60" s="8" t="s">
        <v>20</v>
      </c>
      <c r="U60" s="8" t="s">
        <v>20</v>
      </c>
      <c r="V60" s="8" t="s">
        <v>20</v>
      </c>
      <c r="W60" s="8" t="s">
        <v>20</v>
      </c>
      <c r="X60" s="8" t="s">
        <v>20</v>
      </c>
      <c r="Y60" s="8" t="s">
        <v>20</v>
      </c>
      <c r="Z60" s="8" t="s">
        <v>20</v>
      </c>
      <c r="AB60" s="20">
        <v>0.17478260869565218</v>
      </c>
      <c r="AC60" s="20">
        <v>0</v>
      </c>
      <c r="AD60" s="20">
        <v>0</v>
      </c>
      <c r="AE60" s="19"/>
      <c r="AF60" s="21">
        <v>0.1240655105973025</v>
      </c>
      <c r="AG60" s="21">
        <v>0</v>
      </c>
      <c r="AH60" s="22">
        <v>0</v>
      </c>
    </row>
    <row r="61" spans="1:34" ht="14.1" customHeight="1">
      <c r="A61" s="3" t="s">
        <v>56</v>
      </c>
      <c r="B61" s="3" t="s">
        <v>187</v>
      </c>
      <c r="C61" s="4">
        <v>2021</v>
      </c>
      <c r="D61" s="11" t="s">
        <v>57</v>
      </c>
      <c r="E61" s="8" t="s">
        <v>20</v>
      </c>
      <c r="F61" s="11" t="s">
        <v>34</v>
      </c>
      <c r="G61" s="8" t="s">
        <v>20</v>
      </c>
      <c r="H61" s="11" t="s">
        <v>57</v>
      </c>
      <c r="I61" s="7" t="s">
        <v>26</v>
      </c>
      <c r="J61" s="11" t="s">
        <v>51</v>
      </c>
      <c r="K61" s="8" t="s">
        <v>20</v>
      </c>
      <c r="L61" s="8" t="s">
        <v>20</v>
      </c>
      <c r="M61" s="11" t="s">
        <v>58</v>
      </c>
      <c r="N61" s="11" t="s">
        <v>45</v>
      </c>
      <c r="O61" s="8" t="s">
        <v>20</v>
      </c>
      <c r="P61" s="8" t="s">
        <v>20</v>
      </c>
      <c r="Q61" s="8" t="s">
        <v>20</v>
      </c>
      <c r="R61" s="11" t="s">
        <v>59</v>
      </c>
      <c r="S61" s="8" t="s">
        <v>20</v>
      </c>
      <c r="T61" s="8" t="s">
        <v>20</v>
      </c>
      <c r="U61" s="8" t="s">
        <v>20</v>
      </c>
      <c r="V61" s="8" t="s">
        <v>20</v>
      </c>
      <c r="W61" s="8" t="s">
        <v>20</v>
      </c>
      <c r="X61" s="8" t="s">
        <v>20</v>
      </c>
      <c r="Y61" s="8" t="s">
        <v>20</v>
      </c>
      <c r="Z61" s="11" t="s">
        <v>32</v>
      </c>
      <c r="AB61" s="20">
        <v>0.37434782608695649</v>
      </c>
      <c r="AC61" s="20">
        <v>5.1304347826086963E-2</v>
      </c>
      <c r="AD61" s="20">
        <f t="shared" ref="AD61" si="9">(D61+E61+F61+G61+H61+I61+J61+K61+L61+M61+N61+O61+P61+Q61+R61+S61+T61+U61+V61+W61+X61+Y61+Z61)/23</f>
        <v>5.2173913043478272E-2</v>
      </c>
      <c r="AE61" s="19"/>
      <c r="AF61" s="21">
        <v>0.20973025048169558</v>
      </c>
      <c r="AG61" s="21">
        <v>2.6753371868978807E-2</v>
      </c>
      <c r="AH61" s="22">
        <f>(D61*D$79+E61*E$79+F61*F$79+G61*G$79+H61*H$79+I61*I$79+J61*J$79+K61*K$79+L61*L$79+M61*M$79+N61*N$79+O61*O$79+P61*P$79+Q61*Q$79+R61*R$79+S61*S$79+T61*T$79+U61*U$79+V61*V$79+W61*W$79+X61*X$79+Y61*Y$79+Z61*Z$79)/SUM(D$79:Z$79)</f>
        <v>3.2052023121387288E-2</v>
      </c>
    </row>
    <row r="62" spans="1:34" ht="14.1" customHeight="1">
      <c r="A62" s="3" t="s">
        <v>60</v>
      </c>
      <c r="B62" s="3" t="s">
        <v>183</v>
      </c>
      <c r="C62" s="4">
        <v>2021</v>
      </c>
      <c r="D62" s="8" t="s">
        <v>20</v>
      </c>
      <c r="E62" s="8" t="s">
        <v>20</v>
      </c>
      <c r="F62" s="8" t="s">
        <v>20</v>
      </c>
      <c r="G62" s="8" t="s">
        <v>20</v>
      </c>
      <c r="H62" s="8" t="s">
        <v>20</v>
      </c>
      <c r="I62" s="8" t="s">
        <v>20</v>
      </c>
      <c r="J62" s="11" t="s">
        <v>61</v>
      </c>
      <c r="K62" s="8" t="s">
        <v>20</v>
      </c>
      <c r="L62" s="8" t="s">
        <v>20</v>
      </c>
      <c r="M62" s="8" t="s">
        <v>20</v>
      </c>
      <c r="N62" s="11" t="s">
        <v>36</v>
      </c>
      <c r="O62" s="8" t="s">
        <v>20</v>
      </c>
      <c r="P62" s="8" t="s">
        <v>20</v>
      </c>
      <c r="Q62" s="8" t="s">
        <v>20</v>
      </c>
      <c r="R62" s="8" t="s">
        <v>20</v>
      </c>
      <c r="S62" s="8" t="s">
        <v>20</v>
      </c>
      <c r="T62" s="7" t="s">
        <v>62</v>
      </c>
      <c r="U62" s="7" t="s">
        <v>63</v>
      </c>
      <c r="V62" s="8" t="s">
        <v>20</v>
      </c>
      <c r="W62" s="8" t="s">
        <v>20</v>
      </c>
      <c r="X62" s="8" t="s">
        <v>20</v>
      </c>
      <c r="Y62" s="8" t="s">
        <v>20</v>
      </c>
      <c r="Z62" s="11" t="s">
        <v>36</v>
      </c>
      <c r="AB62" s="20">
        <v>2.6086956521739136E-2</v>
      </c>
      <c r="AC62" s="20">
        <v>6.73913043478261E-2</v>
      </c>
      <c r="AD62" s="20">
        <f t="shared" ref="AD62:AD69" si="10">(D62+E62+F62+G62+H62+I62+J62+K62+L62+M62+N62+O62+P62+Q62+R62+S62+T62+U62+V62+W62+X62+Y62+Z62)/23</f>
        <v>3.2173913043478268E-2</v>
      </c>
      <c r="AE62" s="19"/>
      <c r="AF62" s="21">
        <f>'Annual report 2019'!AH62</f>
        <v>1.3092485549132948E-2</v>
      </c>
      <c r="AG62" s="21">
        <f>'Annual Report 2020'!AH62</f>
        <v>2.8824662813102121E-2</v>
      </c>
      <c r="AH62" s="22">
        <f>(D62*D$79+E62*E$79+F62*F$79+G62*G$79+H62*H$79+I62*I$79+J62*J$79+K62*K$79+L62*L$79+M62*M$79+N62*N$79+O62*O$79+P62*P$79+Q62*Q$79+R62*R$79+S62*S$79+T62*T$79+U62*U$79+V62*V$79+W62*W$79+X62*X$79+Y62*Y$79+Z62*Z$79)/SUM(D$79:Z$79)</f>
        <v>2.8824662813102121E-2</v>
      </c>
    </row>
    <row r="63" spans="1:34" ht="14.1" customHeight="1">
      <c r="A63" s="3" t="s">
        <v>210</v>
      </c>
      <c r="B63" s="3" t="s">
        <v>186</v>
      </c>
      <c r="C63" s="4">
        <v>2021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8" t="s">
        <v>20</v>
      </c>
      <c r="J63" s="8" t="s">
        <v>20</v>
      </c>
      <c r="K63" s="8" t="s">
        <v>20</v>
      </c>
      <c r="L63" s="8" t="s">
        <v>20</v>
      </c>
      <c r="M63" s="8" t="s">
        <v>20</v>
      </c>
      <c r="N63" s="8" t="s">
        <v>20</v>
      </c>
      <c r="O63" s="8" t="s">
        <v>20</v>
      </c>
      <c r="P63" s="8" t="s">
        <v>20</v>
      </c>
      <c r="Q63" s="8" t="s">
        <v>20</v>
      </c>
      <c r="R63" s="8" t="s">
        <v>20</v>
      </c>
      <c r="S63" s="10" t="s">
        <v>22</v>
      </c>
      <c r="T63" s="10" t="s">
        <v>22</v>
      </c>
      <c r="U63" s="10" t="s">
        <v>22</v>
      </c>
      <c r="V63" s="8" t="s">
        <v>20</v>
      </c>
      <c r="W63" s="8" t="s">
        <v>20</v>
      </c>
      <c r="X63" s="8" t="s">
        <v>20</v>
      </c>
      <c r="Y63" s="8" t="s">
        <v>20</v>
      </c>
      <c r="Z63" s="8" t="s">
        <v>20</v>
      </c>
      <c r="AB63" s="20">
        <v>0.13400000000000001</v>
      </c>
      <c r="AC63" s="20">
        <v>0.33999999999999997</v>
      </c>
      <c r="AD63" s="20">
        <f>(I63+J63+K63+L63+M63+N63+O63+P63+Q63+R63+V63+W63+X63+Y63+Z63)/15</f>
        <v>0</v>
      </c>
      <c r="AE63" s="19"/>
      <c r="AF63" s="21">
        <v>0.14134939759036144</v>
      </c>
      <c r="AG63" s="21">
        <v>0.20806024096385539</v>
      </c>
      <c r="AH63" s="22">
        <f>(I63*I$79+J63*J$79+K63*K$79+L63*L$79+M63*M$79+N63*N$79+O63*O$79+P63*P$79+Q63*Q$79+R63*R$79+V63*V$79+W63*W$79+X63*X$79+Y63*Y$79+Z63*Z$79)/SUM(I$79:R$79,V$79:Z$79)</f>
        <v>0</v>
      </c>
    </row>
    <row r="64" spans="1:34" ht="14.1" customHeight="1">
      <c r="A64" s="3" t="s">
        <v>209</v>
      </c>
      <c r="B64" s="3" t="s">
        <v>189</v>
      </c>
      <c r="C64" s="4">
        <v>2021</v>
      </c>
      <c r="D64" s="8" t="s">
        <v>20</v>
      </c>
      <c r="E64" s="8" t="s">
        <v>20</v>
      </c>
      <c r="F64" s="8" t="s">
        <v>20</v>
      </c>
      <c r="G64" s="8" t="s">
        <v>20</v>
      </c>
      <c r="H64" s="8" t="s">
        <v>20</v>
      </c>
      <c r="I64" s="8" t="s">
        <v>20</v>
      </c>
      <c r="J64" s="8" t="s">
        <v>20</v>
      </c>
      <c r="K64" s="8" t="s">
        <v>20</v>
      </c>
      <c r="L64" s="8" t="s">
        <v>20</v>
      </c>
      <c r="M64" s="8" t="s">
        <v>20</v>
      </c>
      <c r="N64" s="8" t="s">
        <v>20</v>
      </c>
      <c r="O64" s="8" t="s">
        <v>20</v>
      </c>
      <c r="P64" s="8" t="s">
        <v>20</v>
      </c>
      <c r="Q64" s="8" t="s">
        <v>20</v>
      </c>
      <c r="R64" s="8" t="s">
        <v>20</v>
      </c>
      <c r="S64" s="8" t="s">
        <v>20</v>
      </c>
      <c r="T64" s="8" t="s">
        <v>20</v>
      </c>
      <c r="U64" s="8" t="s">
        <v>20</v>
      </c>
      <c r="V64" s="8" t="s">
        <v>20</v>
      </c>
      <c r="W64" s="8" t="s">
        <v>20</v>
      </c>
      <c r="X64" s="8" t="s">
        <v>20</v>
      </c>
      <c r="Y64" s="8" t="s">
        <v>20</v>
      </c>
      <c r="Z64" s="8" t="s">
        <v>20</v>
      </c>
      <c r="AB64" s="20">
        <v>0.1947826086956522</v>
      </c>
      <c r="AC64" s="20">
        <v>0</v>
      </c>
      <c r="AD64" s="20">
        <v>0</v>
      </c>
      <c r="AE64" s="19"/>
      <c r="AF64" s="21">
        <v>0.1309344894026975</v>
      </c>
      <c r="AG64" s="21">
        <v>0</v>
      </c>
      <c r="AH64" s="22">
        <v>0</v>
      </c>
    </row>
    <row r="65" spans="1:34" ht="14.1" customHeight="1">
      <c r="A65" s="3" t="s">
        <v>125</v>
      </c>
      <c r="B65" s="3" t="s">
        <v>184</v>
      </c>
      <c r="C65" s="4">
        <v>2021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6" t="s">
        <v>15</v>
      </c>
      <c r="J65" s="11" t="s">
        <v>32</v>
      </c>
      <c r="K65" s="8" t="s">
        <v>20</v>
      </c>
      <c r="L65" s="8" t="s">
        <v>20</v>
      </c>
      <c r="M65" s="8" t="s">
        <v>20</v>
      </c>
      <c r="N65" s="8" t="s">
        <v>20</v>
      </c>
      <c r="O65" s="10" t="s">
        <v>22</v>
      </c>
      <c r="P65" s="10" t="s">
        <v>22</v>
      </c>
      <c r="Q65" s="10" t="s">
        <v>22</v>
      </c>
      <c r="R65" s="10" t="s">
        <v>22</v>
      </c>
      <c r="S65" s="10" t="s">
        <v>22</v>
      </c>
      <c r="T65" s="10" t="s">
        <v>22</v>
      </c>
      <c r="U65" s="10" t="s">
        <v>22</v>
      </c>
      <c r="V65" s="8" t="s">
        <v>20</v>
      </c>
      <c r="W65" s="8" t="s">
        <v>20</v>
      </c>
      <c r="X65" s="8" t="s">
        <v>20</v>
      </c>
      <c r="Y65" s="8" t="s">
        <v>20</v>
      </c>
      <c r="Z65" s="8" t="s">
        <v>20</v>
      </c>
      <c r="AB65" s="20">
        <v>0</v>
      </c>
      <c r="AC65" s="20">
        <v>0</v>
      </c>
      <c r="AD65" s="20">
        <f>(I65+J65+K65+L65+M65+N65+V65+W65+X65+Y65+Z65)/11</f>
        <v>5.3636363636363635E-2</v>
      </c>
      <c r="AE65" s="19"/>
      <c r="AF65" s="21">
        <v>0</v>
      </c>
      <c r="AG65" s="21">
        <v>0</v>
      </c>
      <c r="AH65" s="22">
        <f>(I65*I$79+J65*J$79+K65*K$79+L65*L$79+M65*M$79+N65*N$79+V65*V$79+W65*W$79+X65*X$79+Y65*Y$79+Z65*Z$79)/SUM(I$79:N$79,V$79:Z$79)</f>
        <v>4.0040376850605651E-2</v>
      </c>
    </row>
    <row r="66" spans="1:34" ht="14.1" customHeight="1">
      <c r="A66" s="3" t="s">
        <v>138</v>
      </c>
      <c r="B66" s="3" t="s">
        <v>185</v>
      </c>
      <c r="C66" s="4">
        <v>2021</v>
      </c>
      <c r="D66" s="8" t="s">
        <v>20</v>
      </c>
      <c r="E66" s="8" t="s">
        <v>20</v>
      </c>
      <c r="F66" s="7" t="s">
        <v>41</v>
      </c>
      <c r="G66" s="8" t="s">
        <v>20</v>
      </c>
      <c r="H66" s="8" t="s">
        <v>20</v>
      </c>
      <c r="I66" s="9" t="s">
        <v>44</v>
      </c>
      <c r="J66" s="11" t="s">
        <v>86</v>
      </c>
      <c r="K66" s="7" t="s">
        <v>62</v>
      </c>
      <c r="L66" s="8" t="s">
        <v>20</v>
      </c>
      <c r="M66" s="11" t="s">
        <v>86</v>
      </c>
      <c r="N66" s="6" t="s">
        <v>18</v>
      </c>
      <c r="O66" s="11" t="s">
        <v>32</v>
      </c>
      <c r="P66" s="5" t="s">
        <v>127</v>
      </c>
      <c r="Q66" s="7" t="s">
        <v>62</v>
      </c>
      <c r="R66" s="7" t="s">
        <v>41</v>
      </c>
      <c r="S66" s="6" t="s">
        <v>15</v>
      </c>
      <c r="T66" s="7" t="s">
        <v>62</v>
      </c>
      <c r="U66" s="11" t="s">
        <v>59</v>
      </c>
      <c r="V66" s="8" t="s">
        <v>20</v>
      </c>
      <c r="W66" s="8" t="s">
        <v>20</v>
      </c>
      <c r="X66" s="8" t="s">
        <v>20</v>
      </c>
      <c r="Y66" s="8" t="s">
        <v>20</v>
      </c>
      <c r="Z66" s="6" t="s">
        <v>79</v>
      </c>
      <c r="AB66" s="20">
        <v>0.3395652173913043</v>
      </c>
      <c r="AC66" s="20">
        <v>0.1991304347826087</v>
      </c>
      <c r="AD66" s="20">
        <f t="shared" si="10"/>
        <v>0.20608695652173911</v>
      </c>
      <c r="AE66" s="19"/>
      <c r="AF66" s="21">
        <v>0.23982658959537573</v>
      </c>
      <c r="AG66" s="21">
        <v>0.11992292870905587</v>
      </c>
      <c r="AH66" s="22">
        <f>(D66*D$79+E66*E$79+F66*F$79+G66*G$79+H66*H$79+I66*I$79+J66*J$79+K66*K$79+L66*L$79+M66*M$79+N66*N$79+O66*O$79+P66*P$79+Q66*Q$79+R66*R$79+S66*S$79+T66*T$79+U66*U$79+V66*V$79+W66*W$79+X66*X$79+Y66*Y$79+Z66*Z$79)/SUM(D$79:Z$79)</f>
        <v>0.11094412331406549</v>
      </c>
    </row>
    <row r="67" spans="1:34" ht="14.1" customHeight="1">
      <c r="A67" s="3" t="s">
        <v>97</v>
      </c>
      <c r="B67" s="3" t="s">
        <v>190</v>
      </c>
      <c r="C67" s="4">
        <v>2021</v>
      </c>
      <c r="D67" s="6" t="s">
        <v>30</v>
      </c>
      <c r="E67" s="8" t="s">
        <v>20</v>
      </c>
      <c r="F67" s="6" t="s">
        <v>40</v>
      </c>
      <c r="G67" s="11" t="s">
        <v>61</v>
      </c>
      <c r="H67" s="11" t="s">
        <v>34</v>
      </c>
      <c r="I67" s="8" t="s">
        <v>20</v>
      </c>
      <c r="J67" s="6" t="s">
        <v>46</v>
      </c>
      <c r="K67" s="8" t="s">
        <v>20</v>
      </c>
      <c r="L67" s="8" t="s">
        <v>20</v>
      </c>
      <c r="M67" s="11" t="s">
        <v>50</v>
      </c>
      <c r="N67" s="9" t="s">
        <v>31</v>
      </c>
      <c r="O67" s="9" t="s">
        <v>31</v>
      </c>
      <c r="P67" s="8" t="s">
        <v>20</v>
      </c>
      <c r="Q67" s="8" t="s">
        <v>20</v>
      </c>
      <c r="R67" s="11" t="s">
        <v>48</v>
      </c>
      <c r="S67" s="8" t="s">
        <v>20</v>
      </c>
      <c r="T67" s="8" t="s">
        <v>20</v>
      </c>
      <c r="U67" s="8" t="s">
        <v>20</v>
      </c>
      <c r="V67" s="11" t="s">
        <v>87</v>
      </c>
      <c r="W67" s="6" t="s">
        <v>14</v>
      </c>
      <c r="X67" s="8" t="s">
        <v>20</v>
      </c>
      <c r="Y67" s="8" t="s">
        <v>20</v>
      </c>
      <c r="Z67" s="8" t="s">
        <v>20</v>
      </c>
      <c r="AB67" s="20">
        <v>0</v>
      </c>
      <c r="AC67" s="20">
        <v>0.25173913043478258</v>
      </c>
      <c r="AD67" s="20">
        <f t="shared" si="10"/>
        <v>0.22521739130434781</v>
      </c>
      <c r="AE67" s="19"/>
      <c r="AF67" s="21">
        <v>0</v>
      </c>
      <c r="AG67" s="21">
        <v>0.14907514450867052</v>
      </c>
      <c r="AH67" s="22">
        <f>(D67*D$79+E67*E$79+F67*F$79+G67*G$79+H67*H$79+I67*I$79+J67*J$79+K67*K$79+L67*L$79+M67*M$79+N67*N$79+O67*O$79+P67*P$79+Q67*Q$79+R67*R$79+S67*S$79+T67*T$79+U67*U$79+V67*V$79+W67*W$79+X67*X$79+Y67*Y$79+Z67*Z$79)/SUM(D$79:Z$79)</f>
        <v>0.29851637764932559</v>
      </c>
    </row>
    <row r="68" spans="1:34" ht="14.1" customHeight="1">
      <c r="A68" s="3" t="s">
        <v>203</v>
      </c>
      <c r="B68" s="3" t="s">
        <v>204</v>
      </c>
      <c r="C68" s="4">
        <v>2021</v>
      </c>
      <c r="D68" s="8" t="s">
        <v>20</v>
      </c>
      <c r="E68" s="8" t="s">
        <v>20</v>
      </c>
      <c r="F68" s="8" t="s">
        <v>20</v>
      </c>
      <c r="G68" s="8" t="s">
        <v>20</v>
      </c>
      <c r="H68" s="8" t="s">
        <v>20</v>
      </c>
      <c r="I68" s="8" t="s">
        <v>20</v>
      </c>
      <c r="J68" s="8" t="s">
        <v>20</v>
      </c>
      <c r="K68" s="8" t="s">
        <v>20</v>
      </c>
      <c r="L68" s="8" t="s">
        <v>20</v>
      </c>
      <c r="M68" s="8" t="s">
        <v>20</v>
      </c>
      <c r="N68" s="8" t="s">
        <v>20</v>
      </c>
      <c r="O68" s="8" t="s">
        <v>20</v>
      </c>
      <c r="P68" s="8" t="s">
        <v>20</v>
      </c>
      <c r="Q68" s="8" t="s">
        <v>20</v>
      </c>
      <c r="R68" s="8" t="s">
        <v>20</v>
      </c>
      <c r="S68" s="8" t="s">
        <v>20</v>
      </c>
      <c r="T68" s="8" t="s">
        <v>20</v>
      </c>
      <c r="U68" s="8" t="s">
        <v>20</v>
      </c>
      <c r="V68" s="8" t="s">
        <v>20</v>
      </c>
      <c r="W68" s="8" t="s">
        <v>20</v>
      </c>
      <c r="X68" s="8" t="s">
        <v>20</v>
      </c>
      <c r="Y68" s="8" t="s">
        <v>20</v>
      </c>
      <c r="Z68" s="8" t="s">
        <v>20</v>
      </c>
      <c r="AB68" s="20">
        <v>4.086956521739131E-2</v>
      </c>
      <c r="AC68" s="20">
        <v>0</v>
      </c>
      <c r="AD68" s="20">
        <f t="shared" si="10"/>
        <v>0</v>
      </c>
      <c r="AE68" s="19"/>
      <c r="AF68" s="21">
        <v>1.2793834296724472E-2</v>
      </c>
      <c r="AG68" s="21">
        <v>0</v>
      </c>
      <c r="AH68" s="22">
        <f>(D68*D$79+E68*E$79+F68*F$79+G68*G$79+H68*H$79+I68*I$79+J68*J$79+K68*K$79+L68*L$79+M68*M$79+N68*N$79+O68*O$79+P68*P$79+Q68*Q$79+R68*R$79+S68*S$79+T68*T$79+U68*U$79+V68*V$79+W68*W$79+X68*X$79+Y68*Y$79+Z68*Z$79)/SUM(D$79:Z$79)</f>
        <v>0</v>
      </c>
    </row>
    <row r="69" spans="1:34" ht="14.1" customHeight="1">
      <c r="A69" s="3" t="s">
        <v>145</v>
      </c>
      <c r="B69" s="3" t="s">
        <v>191</v>
      </c>
      <c r="C69" s="4">
        <v>2021</v>
      </c>
      <c r="D69" s="11" t="s">
        <v>45</v>
      </c>
      <c r="E69" s="11" t="s">
        <v>58</v>
      </c>
      <c r="F69" s="8" t="s">
        <v>20</v>
      </c>
      <c r="G69" s="8" t="s">
        <v>20</v>
      </c>
      <c r="H69" s="11" t="s">
        <v>54</v>
      </c>
      <c r="I69" s="6" t="s">
        <v>18</v>
      </c>
      <c r="J69" s="11" t="s">
        <v>51</v>
      </c>
      <c r="K69" s="8" t="s">
        <v>20</v>
      </c>
      <c r="L69" s="7" t="s">
        <v>26</v>
      </c>
      <c r="M69" s="11" t="s">
        <v>58</v>
      </c>
      <c r="N69" s="11" t="s">
        <v>86</v>
      </c>
      <c r="O69" s="8" t="s">
        <v>20</v>
      </c>
      <c r="P69" s="8" t="s">
        <v>20</v>
      </c>
      <c r="Q69" s="8" t="s">
        <v>20</v>
      </c>
      <c r="R69" s="8" t="s">
        <v>20</v>
      </c>
      <c r="S69" s="8" t="s">
        <v>20</v>
      </c>
      <c r="T69" s="8" t="s">
        <v>20</v>
      </c>
      <c r="U69" s="8" t="s">
        <v>20</v>
      </c>
      <c r="V69" s="8" t="s">
        <v>20</v>
      </c>
      <c r="W69" s="8" t="s">
        <v>20</v>
      </c>
      <c r="X69" s="8" t="s">
        <v>20</v>
      </c>
      <c r="Y69" s="8" t="s">
        <v>20</v>
      </c>
      <c r="Z69" s="8" t="s">
        <v>20</v>
      </c>
      <c r="AB69" s="20">
        <v>0.11695652173913043</v>
      </c>
      <c r="AC69" s="20">
        <v>7.4782608695652189E-2</v>
      </c>
      <c r="AD69" s="20">
        <f t="shared" si="10"/>
        <v>7.4782608695652189E-2</v>
      </c>
      <c r="AE69" s="19"/>
      <c r="AF69" s="25">
        <v>4.0211946050096342E-2</v>
      </c>
      <c r="AG69" s="25">
        <v>3.9373795761078995E-2</v>
      </c>
      <c r="AH69" s="26">
        <f>(D69*D$79+E69*E$79+F69*F$79+G69*G$79+H69*H$79+I69*I$79+J69*J$79+K69*K$79+L69*L$79+M69*M$79+N69*N$79+O69*O$79+P69*P$79+Q69*Q$79+R69*R$79+S69*S$79+T69*T$79+U69*U$79+V69*V$79+W69*W$79+X69*X$79+Y69*Y$79+Z69*Z$79)/SUM(D$79:Z$79)</f>
        <v>3.9373795761078995E-2</v>
      </c>
    </row>
    <row r="71" spans="1:34" s="13" customFormat="1" ht="27" customHeight="1">
      <c r="A71" s="128" t="s">
        <v>225</v>
      </c>
      <c r="B71" s="140"/>
      <c r="C71" s="141"/>
      <c r="D71" s="15"/>
      <c r="AB71" s="29">
        <f>AVERAGE(AB72:AB77)</f>
        <v>0</v>
      </c>
      <c r="AC71" s="29">
        <f t="shared" ref="AC71:AD71" si="11">AVERAGE(AC72:AC77)</f>
        <v>0</v>
      </c>
      <c r="AD71" s="29">
        <f t="shared" si="11"/>
        <v>0</v>
      </c>
      <c r="AE71" s="30"/>
      <c r="AF71" s="29">
        <f>AVERAGE(AF72:AF77)</f>
        <v>0</v>
      </c>
      <c r="AG71" s="29">
        <f t="shared" ref="AG71" si="12">AVERAGE(AG72:AG77)</f>
        <v>0</v>
      </c>
      <c r="AH71" s="29">
        <f t="shared" ref="AH71" si="13">AVERAGE(AH72:AH77)</f>
        <v>0</v>
      </c>
    </row>
    <row r="72" spans="1:34" s="13" customFormat="1" ht="14.1" customHeight="1">
      <c r="A72" s="3" t="s">
        <v>213</v>
      </c>
      <c r="B72" s="3" t="s">
        <v>214</v>
      </c>
      <c r="C72" s="4">
        <v>2021</v>
      </c>
      <c r="D72" s="31"/>
      <c r="E72" s="31"/>
      <c r="F72" s="31"/>
      <c r="G72" s="31"/>
      <c r="H72" s="31"/>
      <c r="I72" s="32">
        <v>0</v>
      </c>
      <c r="J72" s="32">
        <v>0</v>
      </c>
      <c r="K72" s="32">
        <v>0</v>
      </c>
      <c r="L72" s="32">
        <v>0</v>
      </c>
      <c r="M72" s="32">
        <v>0</v>
      </c>
      <c r="N72" s="32">
        <v>0</v>
      </c>
      <c r="O72" s="31"/>
      <c r="P72" s="31"/>
      <c r="Q72" s="31"/>
      <c r="R72" s="31"/>
      <c r="S72" s="31"/>
      <c r="T72" s="31"/>
      <c r="U72" s="31"/>
      <c r="V72" s="32">
        <v>0</v>
      </c>
      <c r="W72" s="32">
        <v>0</v>
      </c>
      <c r="X72" s="32">
        <v>0</v>
      </c>
      <c r="Y72" s="32">
        <v>0</v>
      </c>
      <c r="Z72" s="33">
        <v>0</v>
      </c>
      <c r="AB72" s="20">
        <v>0</v>
      </c>
      <c r="AC72" s="20">
        <v>0</v>
      </c>
      <c r="AD72" s="20">
        <f t="shared" ref="AD72" si="14">(I72+J72+K72+L72+M72+N72+V72+W72+X72+Y72+Z72)/11</f>
        <v>0</v>
      </c>
      <c r="AE72" s="19"/>
      <c r="AF72" s="21">
        <v>0</v>
      </c>
      <c r="AG72" s="21">
        <v>0</v>
      </c>
      <c r="AH72" s="22">
        <f>(I72*I$79+J72*J$79+K72*K$79+L72*L$79+M72*M$79+N72*N$79+V72*V$79+W72*W$79+X72*X$79+Y72*Y$79+Z72*Z$79)/SUM(I$79:N$79,V$79:Z$79)</f>
        <v>0</v>
      </c>
    </row>
    <row r="73" spans="1:34" s="13" customFormat="1" ht="14.1" customHeight="1">
      <c r="A73" s="3" t="s">
        <v>215</v>
      </c>
      <c r="B73" s="3" t="s">
        <v>216</v>
      </c>
      <c r="C73" s="4">
        <v>2021</v>
      </c>
      <c r="D73" s="32">
        <v>0</v>
      </c>
      <c r="E73" s="32">
        <v>0</v>
      </c>
      <c r="F73" s="32">
        <v>0</v>
      </c>
      <c r="G73" s="32">
        <v>0</v>
      </c>
      <c r="H73" s="32">
        <v>0</v>
      </c>
      <c r="I73" s="32">
        <v>0</v>
      </c>
      <c r="J73" s="32">
        <v>0</v>
      </c>
      <c r="K73" s="32">
        <v>0</v>
      </c>
      <c r="L73" s="32">
        <v>0</v>
      </c>
      <c r="M73" s="32">
        <v>0</v>
      </c>
      <c r="N73" s="32">
        <v>0</v>
      </c>
      <c r="O73" s="32">
        <v>0</v>
      </c>
      <c r="P73" s="32">
        <v>0</v>
      </c>
      <c r="Q73" s="32">
        <v>0</v>
      </c>
      <c r="R73" s="32">
        <v>0</v>
      </c>
      <c r="S73" s="32">
        <v>0</v>
      </c>
      <c r="T73" s="32">
        <v>0</v>
      </c>
      <c r="U73" s="32">
        <v>0</v>
      </c>
      <c r="V73" s="32">
        <v>0</v>
      </c>
      <c r="W73" s="32">
        <v>0</v>
      </c>
      <c r="X73" s="32">
        <v>0</v>
      </c>
      <c r="Y73" s="32">
        <v>0</v>
      </c>
      <c r="Z73" s="33">
        <v>0</v>
      </c>
      <c r="AB73" s="20">
        <v>0</v>
      </c>
      <c r="AC73" s="20">
        <v>0</v>
      </c>
      <c r="AD73" s="20">
        <f>(D73+E73+F73+G73+H73+I73+J73+K73+L73+M73+N73+O73+P73+Q73+R73+S73+T73+U73+V73+W73+X73+Y73+Z73)/23</f>
        <v>0</v>
      </c>
      <c r="AE73" s="19"/>
      <c r="AF73" s="21">
        <v>0</v>
      </c>
      <c r="AG73" s="21">
        <v>0</v>
      </c>
      <c r="AH73" s="22">
        <f>(D73*D$79+E73*E$79+F73*F$79+G73*G$79+H73*H$79+I73*I$79+J73*J$79+K73*K$79+L73*L$79+M73*M$79+N73*N$79+O73*O$79+P73*P$79+Q73*Q$79+R73*R$79+S73*S$79+T73*T$79+U73*U$79+V73*V$79+W73*W$79+X73*X$79+Y73*Y$79+Z73*Z$79)/SUM(D$79:Z$79)</f>
        <v>0</v>
      </c>
    </row>
    <row r="74" spans="1:34" s="13" customFormat="1" ht="14.1" customHeight="1">
      <c r="A74" s="3" t="s">
        <v>217</v>
      </c>
      <c r="B74" s="3" t="s">
        <v>218</v>
      </c>
      <c r="C74" s="4">
        <v>2021</v>
      </c>
      <c r="D74" s="32">
        <v>0</v>
      </c>
      <c r="E74" s="32">
        <v>0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2">
        <v>0</v>
      </c>
      <c r="L74" s="32">
        <v>0</v>
      </c>
      <c r="M74" s="32">
        <v>0</v>
      </c>
      <c r="N74" s="32">
        <v>0</v>
      </c>
      <c r="O74" s="32">
        <v>0</v>
      </c>
      <c r="P74" s="32">
        <v>0</v>
      </c>
      <c r="Q74" s="32">
        <v>0</v>
      </c>
      <c r="R74" s="32">
        <v>0</v>
      </c>
      <c r="S74" s="31"/>
      <c r="T74" s="31"/>
      <c r="U74" s="31"/>
      <c r="V74" s="32">
        <v>0</v>
      </c>
      <c r="W74" s="32">
        <v>0</v>
      </c>
      <c r="X74" s="32">
        <v>0</v>
      </c>
      <c r="Y74" s="32">
        <v>0</v>
      </c>
      <c r="Z74" s="33">
        <v>0</v>
      </c>
      <c r="AB74" s="20">
        <v>0</v>
      </c>
      <c r="AC74" s="20">
        <v>0</v>
      </c>
      <c r="AD74" s="20">
        <f>(D74+E74+F74+G74+H74+I74+J74+K74+L74+M74+N74+V74+W74+X74+Y74+Z74)/16</f>
        <v>0</v>
      </c>
      <c r="AE74" s="19"/>
      <c r="AF74" s="21">
        <v>0</v>
      </c>
      <c r="AG74" s="21">
        <v>0</v>
      </c>
      <c r="AH74" s="22">
        <f>(D74*D$79+E74*E$79+F74*F$79+G74*G$79+H74*H$79+I74*I$79+J74*J$79+K74*K$79+L74*L$79+M74*M$79+N74*N$79+V74*V$79+W74*W$79+X74*X$79+Y74*Y$79+Z74*Z$79)/SUM(D$79:N$79,V$79:Z$79)</f>
        <v>0</v>
      </c>
    </row>
    <row r="75" spans="1:34" s="13" customFormat="1" ht="14.1" customHeight="1">
      <c r="A75" s="3" t="s">
        <v>219</v>
      </c>
      <c r="B75" s="3" t="s">
        <v>220</v>
      </c>
      <c r="C75" s="4">
        <v>2021</v>
      </c>
      <c r="D75" s="31"/>
      <c r="E75" s="31"/>
      <c r="F75" s="31"/>
      <c r="G75" s="31"/>
      <c r="H75" s="31"/>
      <c r="I75" s="32">
        <v>0</v>
      </c>
      <c r="J75" s="32">
        <v>0</v>
      </c>
      <c r="K75" s="32">
        <v>0</v>
      </c>
      <c r="L75" s="32">
        <v>0</v>
      </c>
      <c r="M75" s="32">
        <v>0</v>
      </c>
      <c r="N75" s="32">
        <v>0</v>
      </c>
      <c r="O75" s="31"/>
      <c r="P75" s="31"/>
      <c r="Q75" s="31"/>
      <c r="R75" s="31"/>
      <c r="S75" s="31"/>
      <c r="T75" s="31"/>
      <c r="U75" s="31"/>
      <c r="V75" s="32">
        <v>0</v>
      </c>
      <c r="W75" s="32">
        <v>0</v>
      </c>
      <c r="X75" s="32">
        <v>0</v>
      </c>
      <c r="Y75" s="32">
        <v>0</v>
      </c>
      <c r="Z75" s="33">
        <v>0</v>
      </c>
      <c r="AB75" s="20">
        <v>0</v>
      </c>
      <c r="AC75" s="20">
        <v>0</v>
      </c>
      <c r="AD75" s="20">
        <f t="shared" ref="AD75" si="15">(I75+J75+K75+L75+M75+N75+V75+W75+X75+Y75+Z75)/11</f>
        <v>0</v>
      </c>
      <c r="AE75" s="19"/>
      <c r="AF75" s="21">
        <v>0</v>
      </c>
      <c r="AG75" s="21">
        <v>0</v>
      </c>
      <c r="AH75" s="22">
        <f>(I75*I$79+J75*J$79+K75*K$79+L75*L$79+M75*M$79+N75*N$79+V75*V$79+W75*W$79+X75*X$79+Y75*Y$79+Z75*Z$79)/SUM(I$79:N$79,V$79:Z$79)</f>
        <v>0</v>
      </c>
    </row>
    <row r="76" spans="1:34" s="13" customFormat="1" ht="14.1" customHeight="1">
      <c r="A76" s="3" t="s">
        <v>221</v>
      </c>
      <c r="B76" s="3" t="s">
        <v>222</v>
      </c>
      <c r="C76" s="4">
        <v>2021</v>
      </c>
      <c r="D76" s="32">
        <v>0</v>
      </c>
      <c r="E76" s="32">
        <v>0</v>
      </c>
      <c r="F76" s="32">
        <v>0</v>
      </c>
      <c r="G76" s="32">
        <v>0</v>
      </c>
      <c r="H76" s="32">
        <v>0</v>
      </c>
      <c r="I76" s="32">
        <v>0</v>
      </c>
      <c r="J76" s="32">
        <v>0</v>
      </c>
      <c r="K76" s="32">
        <v>0</v>
      </c>
      <c r="L76" s="32">
        <v>0</v>
      </c>
      <c r="M76" s="32">
        <v>0</v>
      </c>
      <c r="N76" s="32">
        <v>0</v>
      </c>
      <c r="O76" s="32">
        <v>0</v>
      </c>
      <c r="P76" s="32">
        <v>0</v>
      </c>
      <c r="Q76" s="32">
        <v>0</v>
      </c>
      <c r="R76" s="32">
        <v>0</v>
      </c>
      <c r="S76" s="32">
        <v>0</v>
      </c>
      <c r="T76" s="32">
        <v>0</v>
      </c>
      <c r="U76" s="32">
        <v>0</v>
      </c>
      <c r="V76" s="32">
        <v>0</v>
      </c>
      <c r="W76" s="32">
        <v>0</v>
      </c>
      <c r="X76" s="32">
        <v>0</v>
      </c>
      <c r="Y76" s="32">
        <v>0</v>
      </c>
      <c r="Z76" s="33">
        <v>0</v>
      </c>
      <c r="AB76" s="20">
        <v>0</v>
      </c>
      <c r="AC76" s="20">
        <v>0</v>
      </c>
      <c r="AD76" s="20">
        <f t="shared" ref="AD76:AD77" si="16">(D76+E76+F76+G76+H76+I76+J76+K76+L76+M76+N76+O76+P76+Q76+R76+S76+T76+U76+V76+W76+X76+Y76+Z76)/23</f>
        <v>0</v>
      </c>
      <c r="AE76" s="19"/>
      <c r="AF76" s="21">
        <v>0</v>
      </c>
      <c r="AG76" s="21">
        <v>0</v>
      </c>
      <c r="AH76" s="22">
        <f t="shared" ref="AH76:AH77" si="17">(D76*D$79+E76*E$79+F76*F$79+G76*G$79+H76*H$79+I76*I$79+J76*J$79+K76*K$79+L76*L$79+M76*M$79+N76*N$79+O76*O$79+P76*P$79+Q76*Q$79+R76*R$79+S76*S$79+T76*T$79+U76*U$79+V76*V$79+W76*W$79+X76*X$79+Y76*Y$79+Z76*Z$79)/SUM(D$79:Z$79)</f>
        <v>0</v>
      </c>
    </row>
    <row r="77" spans="1:34" s="13" customFormat="1" ht="14.1" customHeight="1">
      <c r="A77" s="3" t="s">
        <v>223</v>
      </c>
      <c r="B77" s="3" t="s">
        <v>224</v>
      </c>
      <c r="C77" s="4">
        <v>2021</v>
      </c>
      <c r="D77" s="32">
        <v>0</v>
      </c>
      <c r="E77" s="32">
        <v>0</v>
      </c>
      <c r="F77" s="32">
        <v>0</v>
      </c>
      <c r="G77" s="32">
        <v>0</v>
      </c>
      <c r="H77" s="32">
        <v>0</v>
      </c>
      <c r="I77" s="32">
        <v>0</v>
      </c>
      <c r="J77" s="32">
        <v>0</v>
      </c>
      <c r="K77" s="32">
        <v>0</v>
      </c>
      <c r="L77" s="32">
        <v>0</v>
      </c>
      <c r="M77" s="32">
        <v>0</v>
      </c>
      <c r="N77" s="32">
        <v>0</v>
      </c>
      <c r="O77" s="32">
        <v>0</v>
      </c>
      <c r="P77" s="32">
        <v>0</v>
      </c>
      <c r="Q77" s="32">
        <v>0</v>
      </c>
      <c r="R77" s="32">
        <v>0</v>
      </c>
      <c r="S77" s="32">
        <v>0</v>
      </c>
      <c r="T77" s="32">
        <v>0</v>
      </c>
      <c r="U77" s="32">
        <v>0</v>
      </c>
      <c r="V77" s="32">
        <v>0</v>
      </c>
      <c r="W77" s="32">
        <v>0</v>
      </c>
      <c r="X77" s="32">
        <v>0</v>
      </c>
      <c r="Y77" s="32">
        <v>0</v>
      </c>
      <c r="Z77" s="33">
        <v>0</v>
      </c>
      <c r="AB77" s="20">
        <v>0</v>
      </c>
      <c r="AC77" s="20">
        <v>0</v>
      </c>
      <c r="AD77" s="20">
        <f t="shared" si="16"/>
        <v>0</v>
      </c>
      <c r="AE77" s="19"/>
      <c r="AF77" s="21">
        <v>0</v>
      </c>
      <c r="AG77" s="21">
        <v>0</v>
      </c>
      <c r="AH77" s="22">
        <f t="shared" si="17"/>
        <v>0</v>
      </c>
    </row>
    <row r="78" spans="1:34" s="13" customFormat="1" ht="12" customHeight="1"/>
    <row r="79" spans="1:34" s="14" customFormat="1" ht="12" customHeight="1">
      <c r="D79" s="14">
        <v>39</v>
      </c>
      <c r="E79" s="14">
        <v>43</v>
      </c>
      <c r="F79" s="14">
        <v>10</v>
      </c>
      <c r="G79" s="14">
        <v>41</v>
      </c>
      <c r="H79" s="14">
        <v>40</v>
      </c>
      <c r="I79" s="14">
        <v>10</v>
      </c>
      <c r="J79" s="14">
        <v>275</v>
      </c>
      <c r="K79" s="14">
        <v>6</v>
      </c>
      <c r="L79" s="14">
        <v>10</v>
      </c>
      <c r="M79" s="14">
        <v>36</v>
      </c>
      <c r="N79" s="14">
        <v>25</v>
      </c>
      <c r="O79" s="14">
        <v>11</v>
      </c>
      <c r="P79" s="14">
        <v>37</v>
      </c>
      <c r="Q79" s="14">
        <v>6</v>
      </c>
      <c r="R79" s="14">
        <v>33</v>
      </c>
      <c r="S79" s="14">
        <v>2</v>
      </c>
      <c r="T79" s="14">
        <v>3</v>
      </c>
      <c r="U79" s="14">
        <v>30</v>
      </c>
      <c r="V79" s="14">
        <v>54</v>
      </c>
      <c r="W79" s="14">
        <v>65</v>
      </c>
      <c r="X79" s="14">
        <v>229</v>
      </c>
      <c r="Y79" s="14">
        <v>11</v>
      </c>
      <c r="Z79" s="14">
        <v>22</v>
      </c>
    </row>
  </sheetData>
  <sortState xmlns:xlrd2="http://schemas.microsoft.com/office/spreadsheetml/2017/richdata2" ref="AJ7:AL33">
    <sortCondition descending="1" ref="AL7:AL33"/>
  </sortState>
  <mergeCells count="12">
    <mergeCell ref="A58:C58"/>
    <mergeCell ref="A71:C71"/>
    <mergeCell ref="V3:X3"/>
    <mergeCell ref="Y3:Z3"/>
    <mergeCell ref="A1:Z1"/>
    <mergeCell ref="A2:Z2"/>
    <mergeCell ref="AB3:AD3"/>
    <mergeCell ref="AF3:AH3"/>
    <mergeCell ref="D3:H3"/>
    <mergeCell ref="I3:N3"/>
    <mergeCell ref="O3:R3"/>
    <mergeCell ref="S3:U3"/>
  </mergeCells>
  <pageMargins left="0.05" right="0.05" top="0.5" bottom="0.5" header="0" footer="0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79"/>
  <sheetViews>
    <sheetView zoomScaleNormal="100"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K13" sqref="AK13"/>
    </sheetView>
  </sheetViews>
  <sheetFormatPr defaultColWidth="7.28515625" defaultRowHeight="12" customHeight="1"/>
  <cols>
    <col min="1" max="3" width="7.28515625" style="28"/>
    <col min="4" max="5" width="8.5703125" style="28" bestFit="1" customWidth="1"/>
    <col min="6" max="26" width="7.28515625" style="28"/>
    <col min="27" max="27" width="7.28515625" style="28" customWidth="1"/>
    <col min="28" max="31" width="0.140625" style="28" hidden="1" customWidth="1"/>
    <col min="32" max="33" width="7.28515625" style="28"/>
    <col min="34" max="34" width="9.28515625" style="28" customWidth="1"/>
    <col min="35" max="16384" width="7.28515625" style="28"/>
  </cols>
  <sheetData>
    <row r="1" spans="1:34" ht="15.95" customHeight="1">
      <c r="A1" s="142" t="s">
        <v>246</v>
      </c>
      <c r="B1" s="142"/>
      <c r="C1" s="143"/>
      <c r="D1" s="143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</row>
    <row r="3" spans="1:34" ht="26.25" customHeight="1">
      <c r="A3" s="1"/>
      <c r="B3" s="1"/>
      <c r="C3" s="1"/>
      <c r="D3" s="134" t="s">
        <v>0</v>
      </c>
      <c r="E3" s="135"/>
      <c r="F3" s="135"/>
      <c r="G3" s="135"/>
      <c r="H3" s="135"/>
      <c r="I3" s="134" t="s">
        <v>1</v>
      </c>
      <c r="J3" s="135"/>
      <c r="K3" s="135"/>
      <c r="L3" s="135"/>
      <c r="M3" s="135"/>
      <c r="N3" s="135"/>
      <c r="O3" s="134" t="s">
        <v>2</v>
      </c>
      <c r="P3" s="135"/>
      <c r="Q3" s="135"/>
      <c r="R3" s="135"/>
      <c r="S3" s="134" t="s">
        <v>3</v>
      </c>
      <c r="T3" s="135"/>
      <c r="U3" s="135"/>
      <c r="V3" s="134" t="s">
        <v>4</v>
      </c>
      <c r="W3" s="135"/>
      <c r="X3" s="135"/>
      <c r="Y3" s="134" t="s">
        <v>5</v>
      </c>
      <c r="Z3" s="135"/>
      <c r="AB3" s="134" t="s">
        <v>211</v>
      </c>
      <c r="AC3" s="134"/>
      <c r="AD3" s="135"/>
      <c r="AE3" s="14"/>
      <c r="AF3" s="138" t="s">
        <v>226</v>
      </c>
      <c r="AG3" s="138"/>
      <c r="AH3" s="139"/>
    </row>
    <row r="4" spans="1:34" ht="14.1" customHeight="1">
      <c r="A4" s="1"/>
      <c r="B4" s="1"/>
      <c r="C4" s="1"/>
      <c r="D4" s="27" t="s">
        <v>6</v>
      </c>
      <c r="E4" s="27" t="s">
        <v>7</v>
      </c>
      <c r="F4" s="27" t="s">
        <v>8</v>
      </c>
      <c r="G4" s="27" t="s">
        <v>9</v>
      </c>
      <c r="H4" s="27" t="s">
        <v>10</v>
      </c>
      <c r="I4" s="27" t="s">
        <v>6</v>
      </c>
      <c r="J4" s="27" t="s">
        <v>7</v>
      </c>
      <c r="K4" s="27" t="s">
        <v>8</v>
      </c>
      <c r="L4" s="27" t="s">
        <v>9</v>
      </c>
      <c r="M4" s="27" t="s">
        <v>10</v>
      </c>
      <c r="N4" s="27" t="s">
        <v>11</v>
      </c>
      <c r="O4" s="27" t="s">
        <v>6</v>
      </c>
      <c r="P4" s="27" t="s">
        <v>7</v>
      </c>
      <c r="Q4" s="27" t="s">
        <v>8</v>
      </c>
      <c r="R4" s="27" t="s">
        <v>10</v>
      </c>
      <c r="S4" s="27" t="s">
        <v>6</v>
      </c>
      <c r="T4" s="27" t="s">
        <v>8</v>
      </c>
      <c r="U4" s="27" t="s">
        <v>10</v>
      </c>
      <c r="V4" s="27" t="s">
        <v>6</v>
      </c>
      <c r="W4" s="27" t="s">
        <v>7</v>
      </c>
      <c r="X4" s="27" t="s">
        <v>8</v>
      </c>
      <c r="Y4" s="27" t="s">
        <v>6</v>
      </c>
      <c r="Z4" s="27" t="s">
        <v>9</v>
      </c>
      <c r="AD4" s="27">
        <v>2020</v>
      </c>
      <c r="AH4" s="27">
        <v>2020</v>
      </c>
    </row>
    <row r="5" spans="1:34" ht="14.1" customHeight="1">
      <c r="AH5" s="17"/>
    </row>
    <row r="6" spans="1:34" ht="12" customHeight="1">
      <c r="B6" s="3" t="s">
        <v>199</v>
      </c>
      <c r="D6" s="15"/>
      <c r="AD6" s="35">
        <f>AVERAGE(AD7:AD33)</f>
        <v>0.43330192177303151</v>
      </c>
      <c r="AE6" s="19"/>
      <c r="AH6" s="35">
        <f>AVERAGE(AH7:AH33)</f>
        <v>0.41964608499444983</v>
      </c>
    </row>
    <row r="7" spans="1:34" ht="14.1" customHeight="1">
      <c r="A7" s="3" t="s">
        <v>37</v>
      </c>
      <c r="B7" s="3" t="s">
        <v>147</v>
      </c>
      <c r="C7" s="4">
        <v>2020</v>
      </c>
      <c r="D7" s="40" t="s">
        <v>20</v>
      </c>
      <c r="E7" s="40" t="s">
        <v>20</v>
      </c>
      <c r="F7" s="40" t="s">
        <v>20</v>
      </c>
      <c r="G7" s="40" t="s">
        <v>20</v>
      </c>
      <c r="H7" s="40" t="s">
        <v>20</v>
      </c>
      <c r="I7" s="40" t="s">
        <v>20</v>
      </c>
      <c r="J7" s="40" t="s">
        <v>38</v>
      </c>
      <c r="K7" s="40" t="s">
        <v>20</v>
      </c>
      <c r="L7" s="40" t="s">
        <v>20</v>
      </c>
      <c r="M7" s="40" t="s">
        <v>39</v>
      </c>
      <c r="N7" s="40" t="s">
        <v>31</v>
      </c>
      <c r="O7" s="40" t="s">
        <v>20</v>
      </c>
      <c r="P7" s="40" t="s">
        <v>40</v>
      </c>
      <c r="Q7" s="40" t="s">
        <v>20</v>
      </c>
      <c r="R7" s="40" t="s">
        <v>41</v>
      </c>
      <c r="S7" s="40" t="s">
        <v>20</v>
      </c>
      <c r="T7" s="40" t="s">
        <v>20</v>
      </c>
      <c r="U7" s="40" t="s">
        <v>20</v>
      </c>
      <c r="V7" s="40" t="s">
        <v>20</v>
      </c>
      <c r="W7" s="40" t="s">
        <v>20</v>
      </c>
      <c r="X7" s="40" t="s">
        <v>20</v>
      </c>
      <c r="Y7" s="40" t="s">
        <v>20</v>
      </c>
      <c r="Z7" s="40" t="s">
        <v>20</v>
      </c>
      <c r="AD7" s="37">
        <f>(D7+E7+F7+G7+H7+I7+J7+K7+L7+M7+N7+O7+P7+Q7+R7+S7+T7+U7+V7+W7+X7+Y7+Z7)/23</f>
        <v>0.12739130434782608</v>
      </c>
      <c r="AE7" s="19"/>
      <c r="AH7" s="37">
        <f>(D7*D$79+E7*E$79+F7*F$79+G7*G$79+H7*H$79+I7*I$79+J7*J$79+K7*K$79+L7*L$79+M7*M$79+N7*N$79+O7*O$79+P7*P$79+Q7*Q$79+R7*R$79+S7*S$79+T7*T$79+U7*U$79+V7*V$79+W7*W$79+X7*X$79+Y7*Y$79+Z7*Z$79)/SUM(D$79:Z$79)</f>
        <v>0.17832369942196533</v>
      </c>
    </row>
    <row r="8" spans="1:34" ht="14.1" customHeight="1">
      <c r="A8" s="3" t="s">
        <v>42</v>
      </c>
      <c r="B8" s="3" t="s">
        <v>148</v>
      </c>
      <c r="C8" s="4">
        <v>2020</v>
      </c>
      <c r="D8" s="40" t="s">
        <v>46</v>
      </c>
      <c r="E8" s="40" t="s">
        <v>20</v>
      </c>
      <c r="F8" s="40" t="s">
        <v>40</v>
      </c>
      <c r="G8" s="40" t="s">
        <v>20</v>
      </c>
      <c r="H8" s="40" t="s">
        <v>43</v>
      </c>
      <c r="I8" s="40" t="s">
        <v>44</v>
      </c>
      <c r="J8" s="40" t="s">
        <v>34</v>
      </c>
      <c r="K8" s="40" t="s">
        <v>15</v>
      </c>
      <c r="L8" s="40" t="s">
        <v>18</v>
      </c>
      <c r="M8" s="40" t="s">
        <v>46</v>
      </c>
      <c r="N8" s="40" t="s">
        <v>21</v>
      </c>
      <c r="O8" s="40" t="s">
        <v>48</v>
      </c>
      <c r="P8" s="40" t="s">
        <v>33</v>
      </c>
      <c r="Q8" s="40" t="s">
        <v>62</v>
      </c>
      <c r="R8" s="40" t="s">
        <v>16</v>
      </c>
      <c r="S8" s="40" t="s">
        <v>31</v>
      </c>
      <c r="T8" s="40" t="s">
        <v>20</v>
      </c>
      <c r="U8" s="40" t="s">
        <v>26</v>
      </c>
      <c r="V8" s="40" t="s">
        <v>50</v>
      </c>
      <c r="W8" s="40" t="s">
        <v>32</v>
      </c>
      <c r="X8" s="40" t="s">
        <v>51</v>
      </c>
      <c r="Y8" s="40" t="s">
        <v>43</v>
      </c>
      <c r="Z8" s="40" t="s">
        <v>15</v>
      </c>
      <c r="AD8" s="37">
        <f t="shared" ref="AD8:AD31" si="0">(D8+E8+F8+G8+H8+I8+J8+K8+L8+M8+N8+O8+P8+Q8+R8+S8+T8+U8+V8+W8+X8+Y8+Z8)/23</f>
        <v>0.42608695652173906</v>
      </c>
      <c r="AE8" s="19"/>
      <c r="AH8" s="37">
        <f>(D8*D$79+E8*E$79+F8*F$79+G8*G$79+H8*H$79+I8*I$79+J8*J$79+K8*K$79+L8*L$79+M8*M$79+N8*N$79+O8*O$79+P8*P$79+Q8*Q$79+R8*R$79+S8*S$79+T8*T$79+U8*U$79+V8*V$79+W8*W$79+X8*X$79+Y8*Y$79+Z8*Z$79)/SUM(D$79:Z$79)</f>
        <v>0.23306358381502887</v>
      </c>
    </row>
    <row r="9" spans="1:34" ht="14.1" customHeight="1">
      <c r="A9" s="3" t="s">
        <v>68</v>
      </c>
      <c r="B9" s="3" t="s">
        <v>149</v>
      </c>
      <c r="C9" s="4">
        <v>2020</v>
      </c>
      <c r="D9" s="40" t="s">
        <v>47</v>
      </c>
      <c r="E9" s="40" t="s">
        <v>69</v>
      </c>
      <c r="F9" s="40" t="s">
        <v>40</v>
      </c>
      <c r="G9" s="40" t="s">
        <v>47</v>
      </c>
      <c r="H9" s="40" t="s">
        <v>27</v>
      </c>
      <c r="I9" s="40" t="s">
        <v>44</v>
      </c>
      <c r="J9" s="40" t="s">
        <v>82</v>
      </c>
      <c r="K9" s="40" t="s">
        <v>15</v>
      </c>
      <c r="L9" s="40" t="s">
        <v>34</v>
      </c>
      <c r="M9" s="40" t="s">
        <v>71</v>
      </c>
      <c r="N9" s="40" t="s">
        <v>31</v>
      </c>
      <c r="O9" s="40" t="s">
        <v>31</v>
      </c>
      <c r="P9" s="40" t="s">
        <v>72</v>
      </c>
      <c r="Q9" s="40" t="s">
        <v>15</v>
      </c>
      <c r="R9" s="40" t="s">
        <v>33</v>
      </c>
      <c r="S9" s="40" t="s">
        <v>31</v>
      </c>
      <c r="T9" s="40" t="s">
        <v>31</v>
      </c>
      <c r="U9" s="40" t="s">
        <v>31</v>
      </c>
      <c r="V9" s="40" t="s">
        <v>73</v>
      </c>
      <c r="W9" s="40" t="s">
        <v>36</v>
      </c>
      <c r="X9" s="40" t="s">
        <v>20</v>
      </c>
      <c r="Y9" s="40" t="s">
        <v>20</v>
      </c>
      <c r="Z9" s="40" t="s">
        <v>74</v>
      </c>
      <c r="AD9" s="37">
        <f t="shared" si="0"/>
        <v>0.6095652173913042</v>
      </c>
      <c r="AE9" s="19"/>
      <c r="AH9" s="37">
        <f>(D9*D$79+E9*E$79+F9*F$79+G9*G$79+H9*H$79+I9*I$79+J9*J$79+K9*K$79+L9*L$79+M9*M$79+N9*N$79+O9*O$79+P9*P$79+Q9*Q$79+R9*R$79+S9*S$79+T9*T$79+U9*U$79+V9*V$79+W9*W$79+X9*X$79+Y9*Y$79+Z9*Z$79)/SUM(D$79:Z$79)</f>
        <v>0.37181117533718694</v>
      </c>
    </row>
    <row r="10" spans="1:34" ht="14.1" customHeight="1">
      <c r="A10" s="3" t="s">
        <v>81</v>
      </c>
      <c r="B10" s="3" t="s">
        <v>150</v>
      </c>
      <c r="C10" s="4">
        <v>2020</v>
      </c>
      <c r="D10" s="40" t="s">
        <v>82</v>
      </c>
      <c r="E10" s="40" t="s">
        <v>19</v>
      </c>
      <c r="F10" s="40" t="s">
        <v>41</v>
      </c>
      <c r="G10" s="40" t="s">
        <v>61</v>
      </c>
      <c r="H10" s="40" t="s">
        <v>43</v>
      </c>
      <c r="I10" s="40" t="s">
        <v>18</v>
      </c>
      <c r="J10" s="40" t="s">
        <v>80</v>
      </c>
      <c r="K10" s="40" t="s">
        <v>15</v>
      </c>
      <c r="L10" s="40" t="s">
        <v>15</v>
      </c>
      <c r="M10" s="40" t="s">
        <v>49</v>
      </c>
      <c r="N10" s="40" t="s">
        <v>114</v>
      </c>
      <c r="O10" s="40"/>
      <c r="P10" s="40"/>
      <c r="Q10" s="40"/>
      <c r="R10" s="40"/>
      <c r="S10" s="40" t="s">
        <v>15</v>
      </c>
      <c r="T10" s="40" t="s">
        <v>31</v>
      </c>
      <c r="U10" s="40" t="s">
        <v>31</v>
      </c>
      <c r="V10" s="40" t="s">
        <v>241</v>
      </c>
      <c r="W10" s="40" t="s">
        <v>20</v>
      </c>
      <c r="X10" s="40" t="s">
        <v>20</v>
      </c>
      <c r="Y10" s="40" t="s">
        <v>32</v>
      </c>
      <c r="Z10" s="40" t="s">
        <v>36</v>
      </c>
      <c r="AD10" s="37">
        <f>(D10+E10+F10+G10+H10+I10+J10+K10+L10+M10+N10+S10+T10+U10+V10+W10+X10+Y10+Z10)/19</f>
        <v>0.42473684210526308</v>
      </c>
      <c r="AE10" s="19"/>
      <c r="AH10" s="37">
        <f>(D10*D$79+E10*E$79+F10*F$79+G10*G$79+H10*H$79+I10*I$79+J10*J$79+K10*K$79+L10*L$79+M10*M$79+N10*N$79+S10*S$79+T10*T$79+U10*U$79+V10*V$79+W10*W$79+X10*X$79+Y10*Y$79+Z10*Z$79)/SUM(D$79:N$79,S$79:Z$79)</f>
        <v>0.28083070452155623</v>
      </c>
    </row>
    <row r="11" spans="1:34" ht="14.1" customHeight="1">
      <c r="A11" s="3" t="s">
        <v>75</v>
      </c>
      <c r="B11" s="3" t="s">
        <v>151</v>
      </c>
      <c r="C11" s="4">
        <v>2020</v>
      </c>
      <c r="D11" s="40" t="s">
        <v>20</v>
      </c>
      <c r="E11" s="40" t="s">
        <v>41</v>
      </c>
      <c r="F11" s="40" t="s">
        <v>54</v>
      </c>
      <c r="G11" s="40" t="s">
        <v>51</v>
      </c>
      <c r="H11" s="40" t="s">
        <v>17</v>
      </c>
      <c r="I11" s="40" t="s">
        <v>15</v>
      </c>
      <c r="J11" s="40" t="s">
        <v>242</v>
      </c>
      <c r="K11" s="40" t="s">
        <v>15</v>
      </c>
      <c r="L11" s="40" t="s">
        <v>15</v>
      </c>
      <c r="M11" s="40" t="s">
        <v>77</v>
      </c>
      <c r="N11" s="40" t="s">
        <v>21</v>
      </c>
      <c r="O11" s="40" t="s">
        <v>31</v>
      </c>
      <c r="P11" s="40" t="s">
        <v>48</v>
      </c>
      <c r="Q11" s="40" t="s">
        <v>62</v>
      </c>
      <c r="R11" s="40" t="s">
        <v>31</v>
      </c>
      <c r="S11" s="40" t="s">
        <v>15</v>
      </c>
      <c r="T11" s="40" t="s">
        <v>62</v>
      </c>
      <c r="U11" s="40" t="s">
        <v>26</v>
      </c>
      <c r="V11" s="40" t="s">
        <v>20</v>
      </c>
      <c r="W11" s="40" t="s">
        <v>20</v>
      </c>
      <c r="X11" s="40" t="s">
        <v>78</v>
      </c>
      <c r="Y11" s="40" t="s">
        <v>79</v>
      </c>
      <c r="Z11" s="40" t="s">
        <v>80</v>
      </c>
      <c r="AD11" s="37">
        <f t="shared" si="0"/>
        <v>0.42739130434782602</v>
      </c>
      <c r="AE11" s="19"/>
      <c r="AH11" s="37">
        <f>(D11*D$79+E11*E$79+F11*F$79+G11*G$79+H11*H$79+I11*I$79+J11*J$79+K11*K$79+L11*L$79+M11*M$79+N11*N$79+O11*O$79+P11*P$79+Q11*Q$79+R11*R$79+S11*S$79+T11*T$79+U11*U$79+V11*V$79+W11*W$79+X11*X$79+Y11*Y$79+Z11*Z$79)/SUM(D$79:Z$79)</f>
        <v>0.35577071290944123</v>
      </c>
    </row>
    <row r="12" spans="1:34" ht="14.1" customHeight="1">
      <c r="A12" s="3" t="s">
        <v>88</v>
      </c>
      <c r="B12" s="3" t="s">
        <v>152</v>
      </c>
      <c r="C12" s="4">
        <v>2020</v>
      </c>
      <c r="D12" s="40" t="s">
        <v>31</v>
      </c>
      <c r="E12" s="40" t="s">
        <v>66</v>
      </c>
      <c r="F12" s="40" t="s">
        <v>15</v>
      </c>
      <c r="G12" s="40" t="s">
        <v>90</v>
      </c>
      <c r="H12" s="40" t="s">
        <v>18</v>
      </c>
      <c r="I12" s="40" t="s">
        <v>44</v>
      </c>
      <c r="J12" s="40" t="s">
        <v>76</v>
      </c>
      <c r="K12" s="40" t="s">
        <v>86</v>
      </c>
      <c r="L12" s="40" t="s">
        <v>15</v>
      </c>
      <c r="M12" s="40" t="s">
        <v>74</v>
      </c>
      <c r="N12" s="40" t="s">
        <v>45</v>
      </c>
      <c r="O12" s="40" t="s">
        <v>22</v>
      </c>
      <c r="P12" s="40" t="s">
        <v>22</v>
      </c>
      <c r="Q12" s="40" t="s">
        <v>22</v>
      </c>
      <c r="R12" s="40" t="s">
        <v>22</v>
      </c>
      <c r="S12" s="40" t="s">
        <v>22</v>
      </c>
      <c r="T12" s="40" t="s">
        <v>22</v>
      </c>
      <c r="U12" s="40" t="s">
        <v>22</v>
      </c>
      <c r="V12" s="40" t="s">
        <v>32</v>
      </c>
      <c r="W12" s="40" t="s">
        <v>48</v>
      </c>
      <c r="X12" s="40" t="s">
        <v>51</v>
      </c>
      <c r="Y12" s="40" t="s">
        <v>91</v>
      </c>
      <c r="Z12" s="40" t="s">
        <v>91</v>
      </c>
      <c r="AD12" s="37">
        <f>(D12+E12+F12+G12+H12+I12+J12+K12+L12+M12+N12+V12+W12+X12+Y12+Z12)/16</f>
        <v>0.49937500000000001</v>
      </c>
      <c r="AE12" s="19"/>
      <c r="AH12" s="37">
        <f>(D12*D$79+E12*E$79+F12*F$79+G12*G$79+H12*H$79+I12*I$79+J12*J$79+K12*K$79+L12*L$79+M12*M$79+N12*N$79+V12*V$79+W12*W$79+X12*X$79+Y12*Y$79+Z12*Z$79)/SUM(D$79:N$79,V$79:Z$79)</f>
        <v>0.44751091703056767</v>
      </c>
    </row>
    <row r="13" spans="1:34" ht="14.1" customHeight="1">
      <c r="A13" s="3" t="s">
        <v>105</v>
      </c>
      <c r="B13" s="3" t="s">
        <v>153</v>
      </c>
      <c r="C13" s="4">
        <v>2020</v>
      </c>
      <c r="D13" s="40" t="s">
        <v>20</v>
      </c>
      <c r="E13" s="40" t="s">
        <v>20</v>
      </c>
      <c r="F13" s="40" t="s">
        <v>20</v>
      </c>
      <c r="G13" s="40" t="s">
        <v>20</v>
      </c>
      <c r="H13" s="40" t="s">
        <v>20</v>
      </c>
      <c r="I13" s="40" t="s">
        <v>15</v>
      </c>
      <c r="J13" s="40" t="s">
        <v>235</v>
      </c>
      <c r="K13" s="40" t="s">
        <v>20</v>
      </c>
      <c r="L13" s="40" t="s">
        <v>31</v>
      </c>
      <c r="M13" s="40" t="s">
        <v>107</v>
      </c>
      <c r="N13" s="40" t="s">
        <v>26</v>
      </c>
      <c r="O13" s="40" t="s">
        <v>22</v>
      </c>
      <c r="P13" s="40" t="s">
        <v>22</v>
      </c>
      <c r="Q13" s="40" t="s">
        <v>22</v>
      </c>
      <c r="R13" s="40" t="s">
        <v>22</v>
      </c>
      <c r="S13" s="40" t="s">
        <v>22</v>
      </c>
      <c r="T13" s="40" t="s">
        <v>22</v>
      </c>
      <c r="U13" s="40" t="s">
        <v>22</v>
      </c>
      <c r="V13" s="40" t="s">
        <v>96</v>
      </c>
      <c r="W13" s="40" t="s">
        <v>34</v>
      </c>
      <c r="X13" s="40" t="s">
        <v>50</v>
      </c>
      <c r="Y13" s="40" t="s">
        <v>43</v>
      </c>
      <c r="Z13" s="40" t="s">
        <v>50</v>
      </c>
      <c r="AD13" s="37">
        <f>(D13+E13+F13+G13+H13+I13+J13+K13+L13+M13+N13+V13+W13+X13+Y13+Z13)/16</f>
        <v>0.27250000000000002</v>
      </c>
      <c r="AE13" s="19"/>
      <c r="AH13" s="37">
        <f>(D13*D$79+E13*E$79+F13*F$79+G13*G$79+H13*H$79+I13*I$79+J13*J$79+K13*K$79+L13*L$79+M13*M$79+N13*N$79+V13*V$79+W13*W$79+X13*X$79+Y13*Y$79+Z13*Z$79)/SUM(D$79:N$79,V$79:Z$79)</f>
        <v>0.29296943231441042</v>
      </c>
    </row>
    <row r="14" spans="1:34" ht="14.1" customHeight="1">
      <c r="A14" s="3" t="s">
        <v>98</v>
      </c>
      <c r="B14" s="3" t="s">
        <v>154</v>
      </c>
      <c r="C14" s="4">
        <v>2020</v>
      </c>
      <c r="D14" s="40" t="s">
        <v>31</v>
      </c>
      <c r="E14" s="40" t="s">
        <v>31</v>
      </c>
      <c r="F14" s="40" t="s">
        <v>26</v>
      </c>
      <c r="G14" s="40" t="s">
        <v>87</v>
      </c>
      <c r="H14" s="40" t="s">
        <v>26</v>
      </c>
      <c r="I14" s="40" t="s">
        <v>20</v>
      </c>
      <c r="J14" s="40" t="s">
        <v>115</v>
      </c>
      <c r="K14" s="40" t="s">
        <v>20</v>
      </c>
      <c r="L14" s="40" t="s">
        <v>20</v>
      </c>
      <c r="M14" s="40" t="s">
        <v>20</v>
      </c>
      <c r="N14" s="40" t="s">
        <v>31</v>
      </c>
      <c r="O14" s="40"/>
      <c r="P14" s="40"/>
      <c r="Q14" s="40"/>
      <c r="R14" s="40"/>
      <c r="S14" s="40" t="s">
        <v>20</v>
      </c>
      <c r="T14" s="40" t="s">
        <v>20</v>
      </c>
      <c r="U14" s="40" t="s">
        <v>20</v>
      </c>
      <c r="V14" s="40" t="s">
        <v>20</v>
      </c>
      <c r="W14" s="40" t="s">
        <v>20</v>
      </c>
      <c r="X14" s="40" t="s">
        <v>20</v>
      </c>
      <c r="Y14" s="40" t="s">
        <v>20</v>
      </c>
      <c r="Z14" s="40" t="s">
        <v>20</v>
      </c>
      <c r="AD14" s="37">
        <f>(D14+E14+F14+G14+H14+I14+J14+K14+L14+M14+N14+S14+T14+U14+V14+W14+X14+Y14+Z14)/19</f>
        <v>0.20894736842105263</v>
      </c>
      <c r="AE14" s="19"/>
      <c r="AH14" s="37">
        <f>(D14*D$79+E14*E$79+F14*F$79+G14*G$79+H14*H$79+I14*I$79+J14*J$79+K14*K$79+L14*L$79+M14*M$79+N14*N$79+S14*S$79+T14*T$79+U14*U$79+V14*V$79+W14*W$79+X14*X$79+Y14*Y$79+Z14*Z$79)/SUM(D$79:N$79,S$79:Z$79)</f>
        <v>0.14825446898002104</v>
      </c>
    </row>
    <row r="15" spans="1:34" ht="14.1" customHeight="1">
      <c r="A15" s="3" t="s">
        <v>83</v>
      </c>
      <c r="B15" s="3" t="s">
        <v>155</v>
      </c>
      <c r="C15" s="4">
        <v>2020</v>
      </c>
      <c r="D15" s="40" t="s">
        <v>31</v>
      </c>
      <c r="E15" s="40" t="s">
        <v>31</v>
      </c>
      <c r="F15" s="40" t="s">
        <v>31</v>
      </c>
      <c r="G15" s="40" t="s">
        <v>31</v>
      </c>
      <c r="H15" s="40" t="s">
        <v>28</v>
      </c>
      <c r="I15" s="40" t="s">
        <v>20</v>
      </c>
      <c r="J15" s="40" t="s">
        <v>114</v>
      </c>
      <c r="K15" s="40" t="s">
        <v>20</v>
      </c>
      <c r="L15" s="40" t="s">
        <v>15</v>
      </c>
      <c r="M15" s="40" t="s">
        <v>66</v>
      </c>
      <c r="N15" s="40" t="s">
        <v>21</v>
      </c>
      <c r="O15" s="40" t="s">
        <v>22</v>
      </c>
      <c r="P15" s="40" t="s">
        <v>22</v>
      </c>
      <c r="Q15" s="40" t="s">
        <v>22</v>
      </c>
      <c r="R15" s="40" t="s">
        <v>22</v>
      </c>
      <c r="S15" s="40" t="s">
        <v>15</v>
      </c>
      <c r="T15" s="40" t="s">
        <v>20</v>
      </c>
      <c r="U15" s="40" t="s">
        <v>26</v>
      </c>
      <c r="V15" s="40" t="s">
        <v>87</v>
      </c>
      <c r="W15" s="40" t="s">
        <v>20</v>
      </c>
      <c r="X15" s="40" t="s">
        <v>20</v>
      </c>
      <c r="Y15" s="40" t="s">
        <v>20</v>
      </c>
      <c r="Z15" s="40" t="s">
        <v>50</v>
      </c>
      <c r="AD15" s="37">
        <f>(D15+E15+F15+G15+H15+I15+J15+K15+L15+M15+N15+S15+T15+U15+V15+W15+X15+Y15+Z15)/19</f>
        <v>0.4621052631578948</v>
      </c>
      <c r="AE15" s="19"/>
      <c r="AH15" s="37">
        <f>(D15*D$79+E15*E$79+F15*F$79+G15*G$79+H15*H$79+I15*I$79+J15*J$79+K15*K$79+L15*L$79+M15*M$79+N15*N$79+S15*S$79+T15*T$79+U15*U$79+V15*V$79+W15*W$79+X15*X$79+Y15*Y$79+Z15*Z$79)/SUM(D$79:N$79,S$79:Z$79)</f>
        <v>0.51869610935856991</v>
      </c>
    </row>
    <row r="16" spans="1:34" ht="14.1" customHeight="1">
      <c r="A16" s="3" t="s">
        <v>95</v>
      </c>
      <c r="B16" s="3" t="s">
        <v>156</v>
      </c>
      <c r="C16" s="4">
        <v>2020</v>
      </c>
      <c r="D16" s="40" t="s">
        <v>135</v>
      </c>
      <c r="E16" s="40" t="s">
        <v>96</v>
      </c>
      <c r="F16" s="40" t="s">
        <v>34</v>
      </c>
      <c r="G16" s="40" t="s">
        <v>61</v>
      </c>
      <c r="H16" s="40" t="s">
        <v>39</v>
      </c>
      <c r="I16" s="40" t="s">
        <v>15</v>
      </c>
      <c r="J16" s="40" t="s">
        <v>135</v>
      </c>
      <c r="K16" s="40" t="s">
        <v>86</v>
      </c>
      <c r="L16" s="40" t="s">
        <v>40</v>
      </c>
      <c r="M16" s="40" t="s">
        <v>77</v>
      </c>
      <c r="N16" s="40" t="s">
        <v>21</v>
      </c>
      <c r="O16" s="40" t="s">
        <v>35</v>
      </c>
      <c r="P16" s="40" t="s">
        <v>33</v>
      </c>
      <c r="Q16" s="40" t="s">
        <v>86</v>
      </c>
      <c r="R16" s="40" t="s">
        <v>33</v>
      </c>
      <c r="S16" s="40" t="s">
        <v>20</v>
      </c>
      <c r="T16" s="40" t="s">
        <v>20</v>
      </c>
      <c r="U16" s="40" t="s">
        <v>54</v>
      </c>
      <c r="V16" s="40" t="s">
        <v>86</v>
      </c>
      <c r="W16" s="40" t="s">
        <v>61</v>
      </c>
      <c r="X16" s="40" t="s">
        <v>51</v>
      </c>
      <c r="Y16" s="40" t="s">
        <v>32</v>
      </c>
      <c r="Z16" s="40" t="s">
        <v>36</v>
      </c>
      <c r="AD16" s="37">
        <f t="shared" si="0"/>
        <v>0.37478260869565216</v>
      </c>
      <c r="AE16" s="19"/>
      <c r="AH16" s="37">
        <f>(D16*D$79+E16*E$79+F16*F$79+G16*G$79+H16*H$79+I16*I$79+J16*J$79+K16*K$79+L16*L$79+M16*M$79+N16*N$79+O16*O$79+P16*P$79+Q16*Q$79+R16*R$79+S16*S$79+T16*T$79+U16*U$79+V16*V$79+W16*W$79+X16*X$79+Y16*Y$79+Z16*Z$79)/SUM(D$79:Z$79)</f>
        <v>0.45684971098265892</v>
      </c>
    </row>
    <row r="17" spans="1:34" ht="14.1" customHeight="1">
      <c r="A17" s="3" t="s">
        <v>99</v>
      </c>
      <c r="B17" s="3" t="s">
        <v>157</v>
      </c>
      <c r="C17" s="4">
        <v>2020</v>
      </c>
      <c r="D17" s="40" t="s">
        <v>14</v>
      </c>
      <c r="E17" s="40" t="s">
        <v>29</v>
      </c>
      <c r="F17" s="40" t="s">
        <v>100</v>
      </c>
      <c r="G17" s="40" t="s">
        <v>101</v>
      </c>
      <c r="H17" s="40" t="s">
        <v>44</v>
      </c>
      <c r="I17" s="40" t="s">
        <v>44</v>
      </c>
      <c r="J17" s="40" t="s">
        <v>69</v>
      </c>
      <c r="K17" s="40" t="s">
        <v>15</v>
      </c>
      <c r="L17" s="40" t="s">
        <v>15</v>
      </c>
      <c r="M17" s="40" t="s">
        <v>77</v>
      </c>
      <c r="N17" s="40" t="s">
        <v>21</v>
      </c>
      <c r="O17" s="40" t="s">
        <v>43</v>
      </c>
      <c r="P17" s="40" t="s">
        <v>49</v>
      </c>
      <c r="Q17" s="40" t="s">
        <v>20</v>
      </c>
      <c r="R17" s="40" t="s">
        <v>18</v>
      </c>
      <c r="S17" s="40" t="s">
        <v>15</v>
      </c>
      <c r="T17" s="40" t="s">
        <v>20</v>
      </c>
      <c r="U17" s="40" t="s">
        <v>26</v>
      </c>
      <c r="V17" s="40" t="s">
        <v>32</v>
      </c>
      <c r="W17" s="40" t="s">
        <v>34</v>
      </c>
      <c r="X17" s="40" t="s">
        <v>35</v>
      </c>
      <c r="Y17" s="40" t="s">
        <v>35</v>
      </c>
      <c r="Z17" s="40" t="s">
        <v>72</v>
      </c>
      <c r="AD17" s="37">
        <f t="shared" si="0"/>
        <v>0.52086956521739125</v>
      </c>
      <c r="AE17" s="19"/>
      <c r="AH17" s="37">
        <f>(D17*D$79+E17*E$79+F17*F$79+G17*G$79+H17*H$79+I17*I$79+J17*J$79+K17*K$79+L17*L$79+M17*M$79+N17*N$79+O17*O$79+P17*P$79+Q17*Q$79+R17*R$79+S17*S$79+T17*T$79+U17*U$79+V17*V$79+W17*W$79+X17*X$79+Y17*Y$79+Z17*Z$79)/SUM(D$79:Z$79)</f>
        <v>0.53421965317919073</v>
      </c>
    </row>
    <row r="18" spans="1:34" ht="14.1" customHeight="1">
      <c r="A18" s="3" t="s">
        <v>112</v>
      </c>
      <c r="B18" s="3" t="s">
        <v>158</v>
      </c>
      <c r="C18" s="4">
        <v>2020</v>
      </c>
      <c r="D18" s="40" t="s">
        <v>113</v>
      </c>
      <c r="E18" s="40" t="s">
        <v>20</v>
      </c>
      <c r="F18" s="40" t="s">
        <v>20</v>
      </c>
      <c r="G18" s="40" t="s">
        <v>61</v>
      </c>
      <c r="H18" s="40" t="s">
        <v>15</v>
      </c>
      <c r="I18" s="40" t="s">
        <v>20</v>
      </c>
      <c r="J18" s="40" t="s">
        <v>24</v>
      </c>
      <c r="K18" s="40" t="s">
        <v>15</v>
      </c>
      <c r="L18" s="40" t="s">
        <v>34</v>
      </c>
      <c r="M18" s="40" t="s">
        <v>46</v>
      </c>
      <c r="N18" s="40" t="s">
        <v>21</v>
      </c>
      <c r="O18" s="40" t="s">
        <v>35</v>
      </c>
      <c r="P18" s="40" t="s">
        <v>51</v>
      </c>
      <c r="Q18" s="40" t="s">
        <v>20</v>
      </c>
      <c r="R18" s="40" t="s">
        <v>59</v>
      </c>
      <c r="S18" s="40" t="s">
        <v>31</v>
      </c>
      <c r="T18" s="40" t="s">
        <v>20</v>
      </c>
      <c r="U18" s="40" t="s">
        <v>111</v>
      </c>
      <c r="V18" s="40" t="s">
        <v>115</v>
      </c>
      <c r="W18" s="40" t="s">
        <v>115</v>
      </c>
      <c r="X18" s="40" t="s">
        <v>20</v>
      </c>
      <c r="Y18" s="40" t="s">
        <v>80</v>
      </c>
      <c r="Z18" s="40" t="s">
        <v>78</v>
      </c>
      <c r="AD18" s="37">
        <f t="shared" si="0"/>
        <v>0.25608695652173913</v>
      </c>
      <c r="AE18" s="19"/>
      <c r="AH18" s="37">
        <f>(D18*D$79+E18*E$79+F18*F$79+G18*G$79+H18*H$79+I18*I$79+J18*J$79+K18*K$79+L18*L$79+M18*M$79+N18*N$79+O18*O$79+P18*P$79+Q18*Q$79+R18*R$79+S18*S$79+T18*T$79+U18*U$79+V18*V$79+W18*W$79+X18*X$79+Y18*Y$79+Z18*Z$79)/SUM(D$79:Z$79)</f>
        <v>0.25872832369942195</v>
      </c>
    </row>
    <row r="19" spans="1:34" ht="14.1" customHeight="1">
      <c r="A19" s="3" t="s">
        <v>65</v>
      </c>
      <c r="B19" s="3" t="s">
        <v>159</v>
      </c>
      <c r="C19" s="4">
        <v>2020</v>
      </c>
      <c r="D19" s="40" t="s">
        <v>22</v>
      </c>
      <c r="E19" s="40" t="s">
        <v>22</v>
      </c>
      <c r="F19" s="40" t="s">
        <v>22</v>
      </c>
      <c r="G19" s="40" t="s">
        <v>22</v>
      </c>
      <c r="H19" s="40" t="s">
        <v>22</v>
      </c>
      <c r="I19" s="40" t="s">
        <v>40</v>
      </c>
      <c r="J19" s="40" t="s">
        <v>66</v>
      </c>
      <c r="K19" s="40" t="s">
        <v>20</v>
      </c>
      <c r="L19" s="40" t="s">
        <v>20</v>
      </c>
      <c r="M19" s="40" t="s">
        <v>15</v>
      </c>
      <c r="N19" s="40" t="s">
        <v>67</v>
      </c>
      <c r="O19" s="40" t="s">
        <v>22</v>
      </c>
      <c r="P19" s="40" t="s">
        <v>22</v>
      </c>
      <c r="Q19" s="40" t="s">
        <v>22</v>
      </c>
      <c r="R19" s="40" t="s">
        <v>22</v>
      </c>
      <c r="S19" s="40" t="s">
        <v>22</v>
      </c>
      <c r="T19" s="40" t="s">
        <v>22</v>
      </c>
      <c r="U19" s="40" t="s">
        <v>22</v>
      </c>
      <c r="V19" s="40" t="s">
        <v>20</v>
      </c>
      <c r="W19" s="40" t="s">
        <v>20</v>
      </c>
      <c r="X19" s="40" t="s">
        <v>20</v>
      </c>
      <c r="Y19" s="40" t="s">
        <v>20</v>
      </c>
      <c r="Z19" s="40" t="s">
        <v>20</v>
      </c>
      <c r="AD19" s="37">
        <f>(I19+J19+K19+L19+M19+N19+V19+W19+X19+Y19+Z19)/11</f>
        <v>0.24272727272727271</v>
      </c>
      <c r="AE19" s="19"/>
      <c r="AH19" s="37">
        <f>(I19*I$79+J19*J$79+K19*K$79+L19*L$79+M19*M$79+N19*N$79+V19*V$79+W19*W$79+X19*X$79+Y19*Y$79+Z19*Z$79)/SUM(I$79:N$79,V$79:Z$79)</f>
        <v>0.36238223418573351</v>
      </c>
    </row>
    <row r="20" spans="1:34" ht="14.1" customHeight="1">
      <c r="A20" s="3" t="s">
        <v>123</v>
      </c>
      <c r="B20" s="3" t="s">
        <v>160</v>
      </c>
      <c r="C20" s="4">
        <v>2020</v>
      </c>
      <c r="D20" s="40" t="s">
        <v>31</v>
      </c>
      <c r="E20" s="40" t="s">
        <v>69</v>
      </c>
      <c r="F20" s="40" t="s">
        <v>31</v>
      </c>
      <c r="G20" s="40" t="s">
        <v>29</v>
      </c>
      <c r="H20" s="40" t="s">
        <v>27</v>
      </c>
      <c r="I20" s="40" t="s">
        <v>31</v>
      </c>
      <c r="J20" s="40" t="s">
        <v>124</v>
      </c>
      <c r="K20" s="40" t="s">
        <v>15</v>
      </c>
      <c r="L20" s="40" t="s">
        <v>15</v>
      </c>
      <c r="M20" s="40" t="s">
        <v>21</v>
      </c>
      <c r="N20" s="40" t="s">
        <v>31</v>
      </c>
      <c r="O20" s="40" t="s">
        <v>22</v>
      </c>
      <c r="P20" s="40" t="s">
        <v>22</v>
      </c>
      <c r="Q20" s="40" t="s">
        <v>22</v>
      </c>
      <c r="R20" s="40" t="s">
        <v>22</v>
      </c>
      <c r="S20" s="40" t="s">
        <v>31</v>
      </c>
      <c r="T20" s="40" t="s">
        <v>31</v>
      </c>
      <c r="U20" s="40" t="s">
        <v>31</v>
      </c>
      <c r="V20" s="40" t="s">
        <v>70</v>
      </c>
      <c r="W20" s="40" t="s">
        <v>20</v>
      </c>
      <c r="X20" s="40" t="s">
        <v>71</v>
      </c>
      <c r="Y20" s="40" t="s">
        <v>80</v>
      </c>
      <c r="Z20" s="40" t="s">
        <v>80</v>
      </c>
      <c r="AD20" s="37">
        <f>(D20+E20+F20+G20+H20+I20+J20+K20+L20+M20+N20+S20+T20+U20+V20+W20+X20+Y20+Z20)/19</f>
        <v>0.74999999999999989</v>
      </c>
      <c r="AE20" s="19"/>
      <c r="AH20" s="37">
        <f>(D20*D$79+E20*E$79+F20*F$79+G20*G$79+H20*H$79+I20*I$79+J20*J$79+K20*K$79+L20*L$79+M20*M$79+N20*N$79+S20*S$79+T20*T$79+U20*U$79+V20*V$79+W20*W$79+X20*X$79+Y20*Y$79+Z20*Z$79)/SUM(D$79:N$79,S$79:Z$79)</f>
        <v>0.76380651945320699</v>
      </c>
    </row>
    <row r="21" spans="1:34" ht="14.1" customHeight="1">
      <c r="A21" s="3" t="s">
        <v>117</v>
      </c>
      <c r="B21" s="3" t="s">
        <v>161</v>
      </c>
      <c r="C21" s="4">
        <v>2020</v>
      </c>
      <c r="D21" s="40" t="s">
        <v>31</v>
      </c>
      <c r="E21" s="40" t="s">
        <v>29</v>
      </c>
      <c r="F21" s="40" t="s">
        <v>44</v>
      </c>
      <c r="G21" s="40" t="s">
        <v>85</v>
      </c>
      <c r="H21" s="40" t="s">
        <v>102</v>
      </c>
      <c r="I21" s="40" t="s">
        <v>31</v>
      </c>
      <c r="J21" s="40" t="s">
        <v>49</v>
      </c>
      <c r="K21" s="40" t="s">
        <v>46</v>
      </c>
      <c r="L21" s="40" t="s">
        <v>40</v>
      </c>
      <c r="M21" s="40" t="s">
        <v>119</v>
      </c>
      <c r="N21" s="40" t="s">
        <v>47</v>
      </c>
      <c r="O21" s="40" t="s">
        <v>35</v>
      </c>
      <c r="P21" s="40" t="s">
        <v>49</v>
      </c>
      <c r="Q21" s="40" t="s">
        <v>31</v>
      </c>
      <c r="R21" s="40" t="s">
        <v>71</v>
      </c>
      <c r="S21" s="40" t="s">
        <v>31</v>
      </c>
      <c r="T21" s="40" t="s">
        <v>31</v>
      </c>
      <c r="U21" s="40" t="s">
        <v>31</v>
      </c>
      <c r="V21" s="40" t="s">
        <v>120</v>
      </c>
      <c r="W21" s="40" t="s">
        <v>45</v>
      </c>
      <c r="X21" s="40" t="s">
        <v>121</v>
      </c>
      <c r="Y21" s="40" t="s">
        <v>74</v>
      </c>
      <c r="Z21" s="40" t="s">
        <v>74</v>
      </c>
      <c r="AD21" s="37">
        <f t="shared" si="0"/>
        <v>0.73956521739130421</v>
      </c>
      <c r="AE21" s="19"/>
      <c r="AH21" s="37">
        <f>(D21*D$79+E21*E$79+F21*F$79+G21*G$79+H21*H$79+I21*I$79+J21*J$79+K21*K$79+L21*L$79+M21*M$79+N21*N$79+O21*O$79+P21*P$79+Q21*Q$79+R21*R$79+S21*S$79+T21*T$79+U21*U$79+V21*V$79+W21*W$79+X21*X$79+Y21*Y$79+Z21*Z$79)/SUM(D$79:Z$79)</f>
        <v>0.61762042389210015</v>
      </c>
    </row>
    <row r="22" spans="1:34" ht="14.1" customHeight="1">
      <c r="A22" s="3" t="s">
        <v>122</v>
      </c>
      <c r="B22" s="3" t="s">
        <v>162</v>
      </c>
      <c r="C22" s="4">
        <v>2020</v>
      </c>
      <c r="D22" s="40" t="s">
        <v>101</v>
      </c>
      <c r="E22" s="40" t="s">
        <v>121</v>
      </c>
      <c r="F22" s="40" t="s">
        <v>20</v>
      </c>
      <c r="G22" s="40" t="s">
        <v>20</v>
      </c>
      <c r="H22" s="40" t="s">
        <v>57</v>
      </c>
      <c r="I22" s="40" t="s">
        <v>26</v>
      </c>
      <c r="J22" s="40" t="s">
        <v>63</v>
      </c>
      <c r="K22" s="40" t="s">
        <v>20</v>
      </c>
      <c r="L22" s="40" t="s">
        <v>20</v>
      </c>
      <c r="M22" s="40" t="s">
        <v>20</v>
      </c>
      <c r="N22" s="40" t="s">
        <v>20</v>
      </c>
      <c r="O22" s="40" t="s">
        <v>20</v>
      </c>
      <c r="P22" s="40" t="s">
        <v>20</v>
      </c>
      <c r="Q22" s="40" t="s">
        <v>20</v>
      </c>
      <c r="R22" s="40" t="s">
        <v>20</v>
      </c>
      <c r="S22" s="40" t="s">
        <v>22</v>
      </c>
      <c r="T22" s="40" t="s">
        <v>22</v>
      </c>
      <c r="U22" s="40" t="s">
        <v>22</v>
      </c>
      <c r="V22" s="40" t="s">
        <v>20</v>
      </c>
      <c r="W22" s="40" t="s">
        <v>20</v>
      </c>
      <c r="X22" s="40" t="s">
        <v>20</v>
      </c>
      <c r="Y22" s="40" t="s">
        <v>20</v>
      </c>
      <c r="Z22" s="40" t="s">
        <v>20</v>
      </c>
      <c r="AD22" s="37">
        <f>(D22+E22+F22+G22+H22+I22+J22+K22+L22+M22+N22+V22+W22+X22+Y22+Z22)/16</f>
        <v>9.7500000000000003E-2</v>
      </c>
      <c r="AE22" s="19"/>
      <c r="AH22" s="37">
        <f>(D22*D$79+E22*E$79+F22*F$79+G22*G$79+H22*H$79+I22*I$79+J22*J$79+K22*K$79+L22*L$79+M22*M$79+N22*N$79+O22*O$79+P22*P$79+Q22*Q$79+R22*R$79+V22*V$79+W22*W$79+X22*X$79+Y22*Y$79+Z22*Z$79)/SUM(D$79:R$79,V$79:Z$79)</f>
        <v>0.11169491525423729</v>
      </c>
    </row>
    <row r="23" spans="1:34" ht="14.25" customHeight="1">
      <c r="A23" s="3" t="s">
        <v>103</v>
      </c>
      <c r="B23" s="3" t="s">
        <v>163</v>
      </c>
      <c r="C23" s="4">
        <v>2020</v>
      </c>
      <c r="D23" s="40" t="s">
        <v>47</v>
      </c>
      <c r="E23" s="40" t="s">
        <v>104</v>
      </c>
      <c r="F23" s="40" t="s">
        <v>40</v>
      </c>
      <c r="G23" s="40" t="s">
        <v>131</v>
      </c>
      <c r="H23" s="40" t="s">
        <v>40</v>
      </c>
      <c r="I23" s="40" t="s">
        <v>31</v>
      </c>
      <c r="J23" s="40" t="s">
        <v>66</v>
      </c>
      <c r="K23" s="40" t="s">
        <v>15</v>
      </c>
      <c r="L23" s="40" t="s">
        <v>15</v>
      </c>
      <c r="M23" s="40" t="s">
        <v>21</v>
      </c>
      <c r="N23" s="40" t="s">
        <v>31</v>
      </c>
      <c r="O23" s="40" t="s">
        <v>31</v>
      </c>
      <c r="P23" s="40" t="s">
        <v>26</v>
      </c>
      <c r="Q23" s="40" t="s">
        <v>15</v>
      </c>
      <c r="R23" s="40" t="s">
        <v>16</v>
      </c>
      <c r="S23" s="40" t="s">
        <v>15</v>
      </c>
      <c r="T23" s="40" t="s">
        <v>20</v>
      </c>
      <c r="U23" s="40" t="s">
        <v>31</v>
      </c>
      <c r="V23" s="40" t="s">
        <v>54</v>
      </c>
      <c r="W23" s="40" t="s">
        <v>69</v>
      </c>
      <c r="X23" s="40" t="s">
        <v>20</v>
      </c>
      <c r="Y23" s="40" t="s">
        <v>35</v>
      </c>
      <c r="Z23" s="40" t="s">
        <v>91</v>
      </c>
      <c r="AD23" s="37">
        <f t="shared" si="0"/>
        <v>0.63</v>
      </c>
      <c r="AE23" s="19"/>
      <c r="AH23" s="37">
        <f>(D23*D$79+E23*E$79+F23*F$79+G23*G$79+H23*H$79+I23*I$79+J23*J$79+K23*K$79+L23*L$79+M23*M$79+N23*N$79+O23*O$79+P23*P$79+Q23*Q$79+R23*R$79+S23*S$79+T23*T$79+U23*U$79+V23*V$79+W23*W$79+X23*X$79+Y23*Y$79+Z23*Z$79)/SUM(D$79:Z$79)</f>
        <v>0.57314065510597312</v>
      </c>
    </row>
    <row r="24" spans="1:34" ht="14.1" customHeight="1">
      <c r="A24" s="3" t="s">
        <v>128</v>
      </c>
      <c r="B24" s="3" t="s">
        <v>164</v>
      </c>
      <c r="C24" s="4">
        <v>2020</v>
      </c>
      <c r="D24" s="40" t="s">
        <v>22</v>
      </c>
      <c r="E24" s="40" t="s">
        <v>22</v>
      </c>
      <c r="F24" s="40" t="s">
        <v>22</v>
      </c>
      <c r="G24" s="40" t="s">
        <v>22</v>
      </c>
      <c r="H24" s="40" t="s">
        <v>22</v>
      </c>
      <c r="I24" s="40" t="s">
        <v>54</v>
      </c>
      <c r="J24" s="40" t="s">
        <v>119</v>
      </c>
      <c r="K24" s="40" t="s">
        <v>15</v>
      </c>
      <c r="L24" s="40" t="s">
        <v>26</v>
      </c>
      <c r="M24" s="40" t="s">
        <v>20</v>
      </c>
      <c r="N24" s="40" t="s">
        <v>67</v>
      </c>
      <c r="O24" s="40" t="s">
        <v>22</v>
      </c>
      <c r="P24" s="40" t="s">
        <v>22</v>
      </c>
      <c r="Q24" s="40" t="s">
        <v>22</v>
      </c>
      <c r="R24" s="40" t="s">
        <v>22</v>
      </c>
      <c r="S24" s="40" t="s">
        <v>22</v>
      </c>
      <c r="T24" s="40" t="s">
        <v>22</v>
      </c>
      <c r="U24" s="40" t="s">
        <v>22</v>
      </c>
      <c r="V24" s="40" t="s">
        <v>26</v>
      </c>
      <c r="W24" s="40" t="s">
        <v>20</v>
      </c>
      <c r="X24" s="40" t="s">
        <v>77</v>
      </c>
      <c r="Y24" s="40" t="s">
        <v>80</v>
      </c>
      <c r="Z24" s="40" t="s">
        <v>111</v>
      </c>
      <c r="AD24" s="37">
        <f>(I24+J24+K24+L24+M24+N24+V24+W24+X24+Y24+Z24)/11</f>
        <v>0.40727272727272729</v>
      </c>
      <c r="AE24" s="19"/>
      <c r="AH24" s="37">
        <f>(I24*I$79+J24*J$79+K24*K$79+L24*L$79+M24*M$79+N24*N$79+V24*V$79+W24*W$79+X24*X$79+Y24*Y$79+Z24*Z$79)/SUM(I$79:N$79,V$79:Z$79)</f>
        <v>0.6984253028263796</v>
      </c>
    </row>
    <row r="25" spans="1:34" ht="14.1" customHeight="1">
      <c r="A25" s="3" t="s">
        <v>130</v>
      </c>
      <c r="B25" s="3" t="s">
        <v>165</v>
      </c>
      <c r="C25" s="4">
        <v>2020</v>
      </c>
      <c r="D25" s="40" t="s">
        <v>41</v>
      </c>
      <c r="E25" s="40" t="s">
        <v>20</v>
      </c>
      <c r="F25" s="40" t="s">
        <v>20</v>
      </c>
      <c r="G25" s="40" t="s">
        <v>61</v>
      </c>
      <c r="H25" s="40" t="s">
        <v>40</v>
      </c>
      <c r="I25" s="40" t="s">
        <v>18</v>
      </c>
      <c r="J25" s="40" t="s">
        <v>71</v>
      </c>
      <c r="K25" s="40" t="s">
        <v>20</v>
      </c>
      <c r="L25" s="40" t="s">
        <v>15</v>
      </c>
      <c r="M25" s="40" t="s">
        <v>21</v>
      </c>
      <c r="N25" s="40" t="s">
        <v>234</v>
      </c>
      <c r="O25" s="40" t="s">
        <v>20</v>
      </c>
      <c r="P25" s="40" t="s">
        <v>43</v>
      </c>
      <c r="Q25" s="40" t="s">
        <v>20</v>
      </c>
      <c r="R25" s="40" t="s">
        <v>131</v>
      </c>
      <c r="S25" s="40" t="s">
        <v>20</v>
      </c>
      <c r="T25" s="40" t="s">
        <v>20</v>
      </c>
      <c r="U25" s="40" t="s">
        <v>54</v>
      </c>
      <c r="V25" s="40" t="s">
        <v>107</v>
      </c>
      <c r="W25" s="40" t="s">
        <v>57</v>
      </c>
      <c r="X25" s="40" t="s">
        <v>243</v>
      </c>
      <c r="Y25" s="40" t="s">
        <v>80</v>
      </c>
      <c r="Z25" s="40" t="s">
        <v>20</v>
      </c>
      <c r="AD25" s="37">
        <f t="shared" si="0"/>
        <v>0.2978260869565218</v>
      </c>
      <c r="AE25" s="19"/>
      <c r="AH25" s="37">
        <f>(D25*D$79+E25*E$79+F25*F$79+G25*G$79+H25*H$79+I25*I$79+J25*J$79+K25*K$79+L25*L$79+M25*M$79+N25*N$79+O25*O$79+P25*P$79+Q25*Q$79+R25*R$79+S25*S$79+T25*T$79+U25*U$79+V25*V$79+W25*W$79+X25*X$79+Y25*Y$79+Z25*Z$79)/SUM(D$79:Z$79)</f>
        <v>0.40801541425818871</v>
      </c>
    </row>
    <row r="26" spans="1:34" ht="14.1" customHeight="1">
      <c r="A26" s="3" t="s">
        <v>23</v>
      </c>
      <c r="B26" s="3" t="s">
        <v>166</v>
      </c>
      <c r="C26" s="4">
        <v>2020</v>
      </c>
      <c r="D26" s="40" t="s">
        <v>24</v>
      </c>
      <c r="E26" s="40" t="s">
        <v>25</v>
      </c>
      <c r="F26" s="40" t="s">
        <v>40</v>
      </c>
      <c r="G26" s="40" t="s">
        <v>27</v>
      </c>
      <c r="H26" s="40" t="s">
        <v>121</v>
      </c>
      <c r="I26" s="40" t="s">
        <v>18</v>
      </c>
      <c r="J26" s="40" t="s">
        <v>29</v>
      </c>
      <c r="K26" s="40" t="s">
        <v>15</v>
      </c>
      <c r="L26" s="40" t="s">
        <v>20</v>
      </c>
      <c r="M26" s="40" t="s">
        <v>30</v>
      </c>
      <c r="N26" s="40" t="s">
        <v>31</v>
      </c>
      <c r="O26" s="40" t="s">
        <v>32</v>
      </c>
      <c r="P26" s="40" t="s">
        <v>20</v>
      </c>
      <c r="Q26" s="40" t="s">
        <v>15</v>
      </c>
      <c r="R26" s="40" t="s">
        <v>33</v>
      </c>
      <c r="S26" s="40" t="s">
        <v>15</v>
      </c>
      <c r="T26" s="40" t="s">
        <v>20</v>
      </c>
      <c r="U26" s="40" t="s">
        <v>34</v>
      </c>
      <c r="V26" s="40" t="s">
        <v>20</v>
      </c>
      <c r="W26" s="40" t="s">
        <v>20</v>
      </c>
      <c r="X26" s="40" t="s">
        <v>20</v>
      </c>
      <c r="Y26" s="40" t="s">
        <v>20</v>
      </c>
      <c r="Z26" s="40" t="s">
        <v>20</v>
      </c>
      <c r="AD26" s="37">
        <f t="shared" si="0"/>
        <v>0.36826086956521742</v>
      </c>
      <c r="AE26" s="19"/>
      <c r="AH26" s="37">
        <f>(D26*D$79+E26*E$79+F26*F$79+G26*G$79+H26*H$79+I26*I$79+J26*J$79+K26*K$79+L26*L$79+M26*M$79+N26*N$79+O26*O$79+P26*P$79+Q26*Q$79+R26*R$79+S26*S$79+T26*T$79+U26*U$79+V26*V$79+W26*W$79+X26*X$79+Y26*Y$79+Z26*Z$79)/SUM(D$79:Z$79)</f>
        <v>0.4289691714836224</v>
      </c>
    </row>
    <row r="27" spans="1:34" ht="14.1" customHeight="1">
      <c r="A27" s="3" t="s">
        <v>134</v>
      </c>
      <c r="B27" s="3" t="s">
        <v>167</v>
      </c>
      <c r="C27" s="4">
        <v>2020</v>
      </c>
      <c r="D27" s="40" t="s">
        <v>71</v>
      </c>
      <c r="E27" s="40" t="s">
        <v>13</v>
      </c>
      <c r="F27" s="40" t="s">
        <v>31</v>
      </c>
      <c r="G27" s="40" t="s">
        <v>100</v>
      </c>
      <c r="H27" s="40" t="s">
        <v>27</v>
      </c>
      <c r="I27" s="40" t="s">
        <v>100</v>
      </c>
      <c r="J27" s="40" t="s">
        <v>135</v>
      </c>
      <c r="K27" s="40" t="s">
        <v>20</v>
      </c>
      <c r="L27" s="40" t="s">
        <v>20</v>
      </c>
      <c r="M27" s="40" t="s">
        <v>66</v>
      </c>
      <c r="N27" s="40" t="s">
        <v>21</v>
      </c>
      <c r="O27" s="40" t="s">
        <v>74</v>
      </c>
      <c r="P27" s="40" t="s">
        <v>40</v>
      </c>
      <c r="Q27" s="40" t="s">
        <v>20</v>
      </c>
      <c r="R27" s="40" t="s">
        <v>33</v>
      </c>
      <c r="S27" s="40" t="s">
        <v>31</v>
      </c>
      <c r="T27" s="40" t="s">
        <v>20</v>
      </c>
      <c r="U27" s="40" t="s">
        <v>133</v>
      </c>
      <c r="V27" s="40" t="s">
        <v>20</v>
      </c>
      <c r="W27" s="40" t="s">
        <v>20</v>
      </c>
      <c r="X27" s="40" t="s">
        <v>20</v>
      </c>
      <c r="Y27" s="40" t="s">
        <v>100</v>
      </c>
      <c r="Z27" s="40" t="s">
        <v>89</v>
      </c>
      <c r="AD27" s="37">
        <f t="shared" si="0"/>
        <v>0.57739130434782604</v>
      </c>
      <c r="AE27" s="19"/>
      <c r="AH27" s="37">
        <f>(D27*D$79+E27*E$79+F27*F$79+G27*G$79+H27*H$79+I27*I$79+J27*J$79+K27*K$79+L27*L$79+M27*M$79+N27*N$79+O27*O$79+P27*P$79+Q27*Q$79+R27*R$79+S27*S$79+T27*T$79+U27*U$79+V27*V$79+W27*W$79+X27*X$79+Y27*Y$79+Z27*Z$79)/SUM(D$79:Z$79)</f>
        <v>0.5361753371868978</v>
      </c>
    </row>
    <row r="28" spans="1:34" ht="14.1" customHeight="1">
      <c r="A28" s="3" t="s">
        <v>136</v>
      </c>
      <c r="B28" s="3" t="s">
        <v>168</v>
      </c>
      <c r="C28" s="4">
        <v>2020</v>
      </c>
      <c r="D28" s="40" t="s">
        <v>118</v>
      </c>
      <c r="E28" s="40" t="s">
        <v>39</v>
      </c>
      <c r="F28" s="40" t="s">
        <v>44</v>
      </c>
      <c r="G28" s="40" t="s">
        <v>55</v>
      </c>
      <c r="H28" s="40" t="s">
        <v>102</v>
      </c>
      <c r="I28" s="40" t="s">
        <v>41</v>
      </c>
      <c r="J28" s="40" t="s">
        <v>15</v>
      </c>
      <c r="K28" s="40" t="s">
        <v>20</v>
      </c>
      <c r="L28" s="40" t="s">
        <v>54</v>
      </c>
      <c r="M28" s="40" t="s">
        <v>89</v>
      </c>
      <c r="N28" s="40" t="s">
        <v>49</v>
      </c>
      <c r="O28" s="40" t="s">
        <v>22</v>
      </c>
      <c r="P28" s="40" t="s">
        <v>22</v>
      </c>
      <c r="Q28" s="40" t="s">
        <v>22</v>
      </c>
      <c r="R28" s="40" t="s">
        <v>22</v>
      </c>
      <c r="S28" s="40" t="s">
        <v>31</v>
      </c>
      <c r="T28" s="40" t="s">
        <v>31</v>
      </c>
      <c r="U28" s="40" t="s">
        <v>31</v>
      </c>
      <c r="V28" s="40" t="s">
        <v>94</v>
      </c>
      <c r="W28" s="40" t="s">
        <v>20</v>
      </c>
      <c r="X28" s="40" t="s">
        <v>61</v>
      </c>
      <c r="Y28" s="40" t="s">
        <v>74</v>
      </c>
      <c r="Z28" s="40" t="s">
        <v>74</v>
      </c>
      <c r="AD28" s="37">
        <f>(D28+E28+F28+G28+H28+I28+J28+K28+L28+M28+N28+S28+T28+U28+V28+W28+X28+Y28+Z28)/19</f>
        <v>0.54105263157894756</v>
      </c>
      <c r="AE28" s="19"/>
      <c r="AH28" s="37">
        <f>(D28*D$79+E28*E$79+F28*F$79+G28*G$79+H28*H$79+I28*I$79+J28*J$79+K28*K$79+L28*L$79+M28*M$79+N28*N$79+S28*S$79+T28*T$79+U28*U$79+V28*V$79+W28*W$79+X28*X$79+Y28*Y$79+Z28*Z$79)/SUM(D$79:N$79,S$79:Z$79)</f>
        <v>0.39561514195583591</v>
      </c>
    </row>
    <row r="29" spans="1:34" ht="14.1" customHeight="1">
      <c r="A29" s="3" t="s">
        <v>137</v>
      </c>
      <c r="B29" s="3" t="s">
        <v>169</v>
      </c>
      <c r="C29" s="4">
        <v>2020</v>
      </c>
      <c r="D29" s="40" t="s">
        <v>107</v>
      </c>
      <c r="E29" s="40" t="s">
        <v>69</v>
      </c>
      <c r="F29" s="40" t="s">
        <v>34</v>
      </c>
      <c r="G29" s="40" t="s">
        <v>32</v>
      </c>
      <c r="H29" s="40" t="s">
        <v>102</v>
      </c>
      <c r="I29" s="40" t="s">
        <v>18</v>
      </c>
      <c r="J29" s="40" t="s">
        <v>18</v>
      </c>
      <c r="K29" s="40" t="s">
        <v>86</v>
      </c>
      <c r="L29" s="40" t="s">
        <v>15</v>
      </c>
      <c r="M29" s="40" t="s">
        <v>46</v>
      </c>
      <c r="N29" s="40" t="s">
        <v>21</v>
      </c>
      <c r="O29" s="40" t="s">
        <v>35</v>
      </c>
      <c r="P29" s="40" t="s">
        <v>31</v>
      </c>
      <c r="Q29" s="40" t="s">
        <v>20</v>
      </c>
      <c r="R29" s="40" t="s">
        <v>33</v>
      </c>
      <c r="S29" s="40" t="s">
        <v>31</v>
      </c>
      <c r="T29" s="40" t="s">
        <v>20</v>
      </c>
      <c r="U29" s="40" t="s">
        <v>14</v>
      </c>
      <c r="V29" s="40" t="s">
        <v>87</v>
      </c>
      <c r="W29" s="40" t="s">
        <v>80</v>
      </c>
      <c r="X29" s="40" t="s">
        <v>20</v>
      </c>
      <c r="Y29" s="40" t="s">
        <v>20</v>
      </c>
      <c r="Z29" s="40" t="s">
        <v>49</v>
      </c>
      <c r="AD29" s="37">
        <f t="shared" si="0"/>
        <v>0.45695652173913048</v>
      </c>
      <c r="AE29" s="19"/>
      <c r="AH29" s="37">
        <f>(D29*D$79+E29*E$79+F29*F$79+G29*G$79+H29*H$79+I29*I$79+J29*J$79+K29*K$79+L29*L$79+M29*M$79+N29*N$79+O29*O$79+P29*P$79+Q29*Q$79+R29*R$79+S29*S$79+T29*T$79+U29*U$79+V29*V$79+W29*W$79+X29*X$79+Y29*Y$79+Z29*Z$79)/SUM(D$79:Z$79)</f>
        <v>0.42802504816955678</v>
      </c>
    </row>
    <row r="30" spans="1:34" ht="14.1" customHeight="1">
      <c r="A30" s="3" t="s">
        <v>142</v>
      </c>
      <c r="B30" s="3" t="s">
        <v>170</v>
      </c>
      <c r="C30" s="4">
        <v>2020</v>
      </c>
      <c r="D30" s="40" t="s">
        <v>118</v>
      </c>
      <c r="E30" s="40" t="s">
        <v>100</v>
      </c>
      <c r="F30" s="40" t="s">
        <v>31</v>
      </c>
      <c r="G30" s="40" t="s">
        <v>100</v>
      </c>
      <c r="H30" s="40" t="s">
        <v>44</v>
      </c>
      <c r="I30" s="40" t="s">
        <v>44</v>
      </c>
      <c r="J30" s="40" t="s">
        <v>38</v>
      </c>
      <c r="K30" s="40" t="s">
        <v>86</v>
      </c>
      <c r="L30" s="40" t="s">
        <v>31</v>
      </c>
      <c r="M30" s="40" t="s">
        <v>107</v>
      </c>
      <c r="N30" s="40" t="s">
        <v>20</v>
      </c>
      <c r="O30" s="40" t="s">
        <v>22</v>
      </c>
      <c r="P30" s="40" t="s">
        <v>22</v>
      </c>
      <c r="Q30" s="40" t="s">
        <v>22</v>
      </c>
      <c r="R30" s="40" t="s">
        <v>22</v>
      </c>
      <c r="S30" s="40" t="s">
        <v>22</v>
      </c>
      <c r="T30" s="40" t="s">
        <v>22</v>
      </c>
      <c r="U30" s="40" t="s">
        <v>22</v>
      </c>
      <c r="V30" s="40" t="s">
        <v>16</v>
      </c>
      <c r="W30" s="40" t="s">
        <v>113</v>
      </c>
      <c r="X30" s="40" t="s">
        <v>55</v>
      </c>
      <c r="Y30" s="40" t="s">
        <v>35</v>
      </c>
      <c r="Z30" s="40" t="s">
        <v>35</v>
      </c>
      <c r="AD30" s="37">
        <f>(D30+E30+F30+G30+H30+I30+J30+K30+L30+M30+N30+V30+W30+X30+Y30+Z30)/16</f>
        <v>0.57499999999999996</v>
      </c>
      <c r="AE30" s="19"/>
      <c r="AH30" s="37">
        <f>(D30*D$79+E30*E$79+F30*F$79+G30*G$79+H30*H$79+I30*I$79+J30*J$79+K30*K$79+L30*L$79+M30*M$79+N30*N$79+V30*V$79+W30*W$79+X30*X$79+Y30*Y$79+Z30*Z$79)/SUM(D$79:N$79,V$79:Z$79)</f>
        <v>0.51198689956331878</v>
      </c>
    </row>
    <row r="31" spans="1:34" ht="14.1" customHeight="1">
      <c r="A31" s="3" t="s">
        <v>140</v>
      </c>
      <c r="B31" s="3" t="s">
        <v>171</v>
      </c>
      <c r="C31" s="4">
        <v>2020</v>
      </c>
      <c r="D31" s="40" t="s">
        <v>84</v>
      </c>
      <c r="E31" s="40" t="s">
        <v>49</v>
      </c>
      <c r="F31" s="40" t="s">
        <v>18</v>
      </c>
      <c r="G31" s="40" t="s">
        <v>24</v>
      </c>
      <c r="H31" s="40" t="s">
        <v>18</v>
      </c>
      <c r="I31" s="40" t="s">
        <v>18</v>
      </c>
      <c r="J31" s="40" t="s">
        <v>141</v>
      </c>
      <c r="K31" s="40" t="s">
        <v>15</v>
      </c>
      <c r="L31" s="40" t="s">
        <v>41</v>
      </c>
      <c r="M31" s="40" t="s">
        <v>74</v>
      </c>
      <c r="N31" s="40" t="s">
        <v>24</v>
      </c>
      <c r="O31" s="40" t="s">
        <v>35</v>
      </c>
      <c r="P31" s="40" t="s">
        <v>31</v>
      </c>
      <c r="Q31" s="40" t="s">
        <v>15</v>
      </c>
      <c r="R31" s="40" t="s">
        <v>46</v>
      </c>
      <c r="S31" s="40" t="s">
        <v>15</v>
      </c>
      <c r="T31" s="40" t="s">
        <v>20</v>
      </c>
      <c r="U31" s="40" t="s">
        <v>115</v>
      </c>
      <c r="V31" s="40" t="s">
        <v>20</v>
      </c>
      <c r="W31" s="40" t="s">
        <v>20</v>
      </c>
      <c r="X31" s="40" t="s">
        <v>20</v>
      </c>
      <c r="Y31" s="40" t="s">
        <v>20</v>
      </c>
      <c r="Z31" s="40" t="s">
        <v>20</v>
      </c>
      <c r="AD31" s="37">
        <f t="shared" si="0"/>
        <v>0.38826086956521738</v>
      </c>
      <c r="AE31" s="19"/>
      <c r="AH31" s="37">
        <f>(D31*D$79+E31*E$79+F31*F$79+G31*G$79+H31*H$79+I31*I$79+J31*J$79+K31*K$79+L31*L$79+M31*M$79+N31*N$79+O31*O$79+P31*P$79+Q31*Q$79+R31*R$79+S31*S$79+T31*T$79+U31*U$79+V31*V$79+W31*W$79+X31*X$79+Y31*Y$79+Z31*Z$79)/SUM(D$79:Z$79)</f>
        <v>0.24395953757225436</v>
      </c>
    </row>
    <row r="32" spans="1:34" ht="14.1" customHeight="1">
      <c r="A32" s="3" t="s">
        <v>92</v>
      </c>
      <c r="B32" s="3" t="s">
        <v>172</v>
      </c>
      <c r="C32" s="4">
        <v>2020</v>
      </c>
      <c r="D32" s="40" t="s">
        <v>31</v>
      </c>
      <c r="E32" s="40" t="s">
        <v>20</v>
      </c>
      <c r="F32" s="40" t="s">
        <v>31</v>
      </c>
      <c r="G32" s="40" t="s">
        <v>131</v>
      </c>
      <c r="H32" s="40" t="s">
        <v>39</v>
      </c>
      <c r="I32" s="40" t="s">
        <v>40</v>
      </c>
      <c r="J32" s="40" t="s">
        <v>124</v>
      </c>
      <c r="K32" s="40" t="s">
        <v>15</v>
      </c>
      <c r="L32" s="40" t="s">
        <v>15</v>
      </c>
      <c r="M32" s="40" t="s">
        <v>77</v>
      </c>
      <c r="N32" s="40" t="s">
        <v>31</v>
      </c>
      <c r="O32" s="40" t="s">
        <v>35</v>
      </c>
      <c r="P32" s="40" t="s">
        <v>31</v>
      </c>
      <c r="Q32" s="40" t="s">
        <v>20</v>
      </c>
      <c r="R32" s="40" t="s">
        <v>48</v>
      </c>
      <c r="S32" s="40" t="s">
        <v>22</v>
      </c>
      <c r="T32" s="40" t="s">
        <v>22</v>
      </c>
      <c r="U32" s="40" t="s">
        <v>22</v>
      </c>
      <c r="V32" s="40" t="s">
        <v>35</v>
      </c>
      <c r="W32" s="40" t="s">
        <v>26</v>
      </c>
      <c r="X32" s="40" t="s">
        <v>94</v>
      </c>
      <c r="Y32" s="40" t="s">
        <v>79</v>
      </c>
      <c r="Z32" s="40" t="s">
        <v>79</v>
      </c>
      <c r="AD32" s="37">
        <f>(D32+E32+F32+G32+H32+I32+J32+K32+L32+M32+N32+O32+P32+Q32+R32+V32+W32+X32+Y32+Z32)/20</f>
        <v>0.5645</v>
      </c>
      <c r="AE32" s="19"/>
      <c r="AH32" s="37">
        <f>(D32*D$79+E32*E$79+F32*F$79+G32*G$79+H32*H$79+I32*I$79+J32*J$79+K32*K$79+L32*L$79+M32*M$79+N32*N$79+O32*O$79+P32*P$79+Q32*Q$79+R32*R$79+V32*V$79+W32*W$79+X32*X$79+Y32*Y$79+Z32*Z$79)/SUM(D$79:R$79,V$79:Z$79)</f>
        <v>0.5640777666999004</v>
      </c>
    </row>
    <row r="33" spans="1:34" ht="14.1" customHeight="1">
      <c r="A33" s="3" t="s">
        <v>143</v>
      </c>
      <c r="B33" s="3" t="s">
        <v>173</v>
      </c>
      <c r="C33" s="4">
        <v>2020</v>
      </c>
      <c r="D33" s="40" t="s">
        <v>118</v>
      </c>
      <c r="E33" s="40" t="s">
        <v>39</v>
      </c>
      <c r="F33" s="40" t="s">
        <v>40</v>
      </c>
      <c r="G33" s="40" t="s">
        <v>19</v>
      </c>
      <c r="H33" s="40" t="s">
        <v>18</v>
      </c>
      <c r="I33" s="40" t="s">
        <v>31</v>
      </c>
      <c r="J33" s="40" t="s">
        <v>114</v>
      </c>
      <c r="K33" s="40" t="s">
        <v>15</v>
      </c>
      <c r="L33" s="40" t="s">
        <v>15</v>
      </c>
      <c r="M33" s="40" t="s">
        <v>76</v>
      </c>
      <c r="N33" s="40" t="s">
        <v>31</v>
      </c>
      <c r="O33" s="40" t="s">
        <v>20</v>
      </c>
      <c r="P33" s="40" t="s">
        <v>20</v>
      </c>
      <c r="Q33" s="40" t="s">
        <v>20</v>
      </c>
      <c r="R33" s="40" t="s">
        <v>80</v>
      </c>
      <c r="S33" s="40" t="s">
        <v>22</v>
      </c>
      <c r="T33" s="40" t="s">
        <v>22</v>
      </c>
      <c r="U33" s="40" t="s">
        <v>22</v>
      </c>
      <c r="V33" s="40" t="s">
        <v>32</v>
      </c>
      <c r="W33" s="40" t="s">
        <v>20</v>
      </c>
      <c r="X33" s="40" t="s">
        <v>232</v>
      </c>
      <c r="Y33" s="40" t="s">
        <v>32</v>
      </c>
      <c r="Z33" s="40" t="s">
        <v>32</v>
      </c>
      <c r="AD33" s="39">
        <f>(D33+E33+F33+G33+H33+I33+J33+K33+L33+M33+N33+O33+P33+Q33+R33+V33+W33+X33+Y33+Z33)/20</f>
        <v>0.45299999999999996</v>
      </c>
      <c r="AE33" s="19"/>
      <c r="AH33" s="39">
        <f>(D33*D$79+E33*E$79+F33*F$79+G33*G$79+H33*H$79+I33*I$79+J33*J$79+K33*K$79+L33*L$79+M33*M$79+N33*N$79+O33*O$79+P33*P$79+Q33*Q$79+R33*R$79+V33*V$79+W33*W$79+X33*X$79+Y33*Y$79+Z33*Z$79)/SUM(D$79:R$79,V$79:Z$79)</f>
        <v>0.60952143569292128</v>
      </c>
    </row>
    <row r="34" spans="1:34" ht="12" customHeight="1">
      <c r="AD34" s="19"/>
      <c r="AE34" s="19"/>
      <c r="AH34" s="24"/>
    </row>
    <row r="35" spans="1:34" ht="12" customHeight="1">
      <c r="AD35" s="19"/>
      <c r="AE35" s="19"/>
      <c r="AH35" s="24"/>
    </row>
    <row r="36" spans="1:34" ht="12" customHeight="1">
      <c r="B36" s="4">
        <v>2020</v>
      </c>
      <c r="D36" s="37">
        <f>(IF(D7="",0,D7)+IF(D8="",0,D8)+IF(D9="",0,D9)+IF(D10="",0,D10)+IF(D11="",0,D11)+IF(D12="",0,D12)+IF(D13="",0,D13)+IF(D14="",0,D14)+IF(D15="",0,D15)+IF(D16="",0,D16)+IF(D17="",0,D17)+IF(D18="",0,D18)+IF(D19="",0,D19)+IF(D20="",0,D20)+IF(D21="",0,D21)+IF(D22="",0,D22)+IF(D23="",0,D23)+IF(D24="",0,D24)+IF(D25="",0,D25)+IF(D26="",0,D26)+IF(D27="",0,D27)+IF(D28="",0,D28)+IF(D29="",0,D29)+IF(D30="",0,D30)+IF(D31="",0,D31)+IF(D32="",0,D32)+IF(D33="",0,D33))/SUMPRODUCT((D7:D33&lt;&gt;"")*1)</f>
        <v>0.64400000000000002</v>
      </c>
      <c r="E36" s="37">
        <f t="shared" ref="E36:Z36" si="1">(IF(E7="",0,E7)+IF(E8="",0,E8)+IF(E9="",0,E9)+IF(E10="",0,E10)+IF(E11="",0,E11)+IF(E12="",0,E12)+IF(E13="",0,E13)+IF(E14="",0,E14)+IF(E15="",0,E15)+IF(E16="",0,E16)+IF(E17="",0,E17)+IF(E18="",0,E18)+IF(E19="",0,E19)+IF(E20="",0,E20)+IF(E21="",0,E21)+IF(E22="",0,E22)+IF(E23="",0,E23)+IF(E24="",0,E24)+IF(E25="",0,E25)+IF(E26="",0,E26)+IF(E27="",0,E27)+IF(E28="",0,E28)+IF(E29="",0,E29)+IF(E30="",0,E30)+IF(E31="",0,E31)+IF(E32="",0,E32)+IF(E33="",0,E33))/SUMPRODUCT((E7:E33&lt;&gt;"")*1)</f>
        <v>0.52120000000000011</v>
      </c>
      <c r="F36" s="37">
        <f t="shared" si="1"/>
        <v>0.52800000000000002</v>
      </c>
      <c r="G36" s="37">
        <f t="shared" si="1"/>
        <v>0.43560000000000004</v>
      </c>
      <c r="H36" s="37">
        <f t="shared" si="1"/>
        <v>0.55879999999999996</v>
      </c>
      <c r="I36" s="37">
        <f t="shared" si="1"/>
        <v>0.58148148148148149</v>
      </c>
      <c r="J36" s="37">
        <f t="shared" si="1"/>
        <v>0.61037037037037034</v>
      </c>
      <c r="K36" s="37">
        <f t="shared" si="1"/>
        <v>0.28888888888888892</v>
      </c>
      <c r="L36" s="37">
        <f t="shared" si="1"/>
        <v>0.39259259259259266</v>
      </c>
      <c r="M36" s="37">
        <f t="shared" si="1"/>
        <v>0.67037037037037039</v>
      </c>
      <c r="N36" s="37">
        <f t="shared" si="1"/>
        <v>0.75111111111111106</v>
      </c>
      <c r="O36" s="37">
        <f t="shared" si="1"/>
        <v>0.3511764705882352</v>
      </c>
      <c r="P36" s="37">
        <f t="shared" si="1"/>
        <v>0.53176470588235303</v>
      </c>
      <c r="Q36" s="37">
        <f t="shared" si="1"/>
        <v>0.2247058823529412</v>
      </c>
      <c r="R36" s="37">
        <f t="shared" si="1"/>
        <v>0.56352941176470583</v>
      </c>
      <c r="S36" s="37">
        <f t="shared" si="1"/>
        <v>0.60526315789473684</v>
      </c>
      <c r="T36" s="37">
        <f t="shared" si="1"/>
        <v>0.28052631578947368</v>
      </c>
      <c r="U36" s="37">
        <f t="shared" si="1"/>
        <v>0.50105263157894731</v>
      </c>
      <c r="V36" s="37">
        <f t="shared" si="1"/>
        <v>0.15962962962962965</v>
      </c>
      <c r="W36" s="37">
        <f t="shared" si="1"/>
        <v>0.10407407407407408</v>
      </c>
      <c r="X36" s="37">
        <f t="shared" si="1"/>
        <v>0.15962962962962962</v>
      </c>
      <c r="Y36" s="37">
        <f t="shared" si="1"/>
        <v>0.27666666666666673</v>
      </c>
      <c r="Z36" s="37">
        <f t="shared" si="1"/>
        <v>0.32444444444444437</v>
      </c>
      <c r="AD36" s="19"/>
      <c r="AE36" s="19"/>
      <c r="AH36" s="24"/>
    </row>
    <row r="37" spans="1:34" s="123" customFormat="1" ht="12" customHeight="1">
      <c r="B37" s="93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D37" s="19"/>
      <c r="AE37" s="19"/>
      <c r="AH37" s="24"/>
    </row>
    <row r="38" spans="1:34" ht="12" customHeight="1">
      <c r="D38" s="10" t="s">
        <v>22</v>
      </c>
      <c r="E38" s="8" t="s">
        <v>20</v>
      </c>
      <c r="F38" s="11" t="s">
        <v>73</v>
      </c>
      <c r="G38" s="7" t="s">
        <v>63</v>
      </c>
      <c r="H38" s="6" t="s">
        <v>15</v>
      </c>
      <c r="I38" s="9" t="s">
        <v>69</v>
      </c>
      <c r="J38" s="9" t="s">
        <v>31</v>
      </c>
      <c r="AD38" s="19"/>
      <c r="AE38" s="19"/>
      <c r="AH38" s="24"/>
    </row>
    <row r="39" spans="1:34" ht="12" customHeight="1">
      <c r="B39" s="3" t="s">
        <v>200</v>
      </c>
      <c r="D39" s="15"/>
      <c r="AD39" s="18">
        <f>AVERAGE(AD40:AD43)</f>
        <v>0.30587060536717287</v>
      </c>
      <c r="AE39" s="19"/>
      <c r="AH39" s="18">
        <f t="shared" ref="AH39" si="2">AVERAGE(AH40:AH43)</f>
        <v>0.40548943612338129</v>
      </c>
    </row>
    <row r="40" spans="1:34" ht="14.1" customHeight="1">
      <c r="A40" s="3" t="s">
        <v>110</v>
      </c>
      <c r="B40" s="3" t="s">
        <v>174</v>
      </c>
      <c r="C40" s="4">
        <v>2020</v>
      </c>
      <c r="D40" s="10" t="s">
        <v>22</v>
      </c>
      <c r="E40" s="10" t="s">
        <v>22</v>
      </c>
      <c r="F40" s="10" t="s">
        <v>22</v>
      </c>
      <c r="G40" s="10" t="s">
        <v>22</v>
      </c>
      <c r="H40" s="10" t="s">
        <v>22</v>
      </c>
      <c r="I40" s="6" t="s">
        <v>15</v>
      </c>
      <c r="J40" s="7" t="s">
        <v>19</v>
      </c>
      <c r="K40" s="6" t="s">
        <v>15</v>
      </c>
      <c r="L40" s="8" t="s">
        <v>20</v>
      </c>
      <c r="M40" s="8" t="s">
        <v>20</v>
      </c>
      <c r="N40" s="7" t="s">
        <v>16</v>
      </c>
      <c r="O40" s="10" t="s">
        <v>22</v>
      </c>
      <c r="P40" s="10" t="s">
        <v>22</v>
      </c>
      <c r="Q40" s="10" t="s">
        <v>22</v>
      </c>
      <c r="R40" s="10" t="s">
        <v>22</v>
      </c>
      <c r="S40" s="10" t="s">
        <v>22</v>
      </c>
      <c r="T40" s="10" t="s">
        <v>22</v>
      </c>
      <c r="U40" s="10" t="s">
        <v>22</v>
      </c>
      <c r="V40" s="8" t="s">
        <v>20</v>
      </c>
      <c r="W40" s="8" t="s">
        <v>20</v>
      </c>
      <c r="X40" s="8" t="s">
        <v>20</v>
      </c>
      <c r="Y40" s="7" t="s">
        <v>35</v>
      </c>
      <c r="Z40" s="11" t="s">
        <v>111</v>
      </c>
      <c r="AD40" s="20">
        <f>(I40+J40+H38+E38+M40+N40+V40+W40+X40+Y40+Z40)/11</f>
        <v>0.21272727272727271</v>
      </c>
      <c r="AE40" s="19"/>
      <c r="AH40" s="22">
        <f>(I40*I$79+J40*J$79+H38*K$79+E38*L$79+M40*M$79+N40*N$79+V40*V$79+W40*W$79+X40*X$79+Y40*Y$79+Z40*Z$79)/SUM(I$79:N$79,V$79:Z$79)</f>
        <v>0.20502018842530284</v>
      </c>
    </row>
    <row r="41" spans="1:34" ht="14.1" customHeight="1">
      <c r="A41" s="3" t="s">
        <v>116</v>
      </c>
      <c r="B41" s="3" t="s">
        <v>175</v>
      </c>
      <c r="C41" s="4">
        <v>2020</v>
      </c>
      <c r="D41" s="10" t="s">
        <v>22</v>
      </c>
      <c r="E41" s="10" t="s">
        <v>22</v>
      </c>
      <c r="F41" s="10" t="s">
        <v>22</v>
      </c>
      <c r="G41" s="10" t="s">
        <v>22</v>
      </c>
      <c r="H41" s="10" t="s">
        <v>22</v>
      </c>
      <c r="I41" s="9" t="s">
        <v>31</v>
      </c>
      <c r="J41" s="9" t="s">
        <v>77</v>
      </c>
      <c r="K41" s="8" t="s">
        <v>20</v>
      </c>
      <c r="L41" s="8" t="s">
        <v>20</v>
      </c>
      <c r="M41" s="8" t="s">
        <v>20</v>
      </c>
      <c r="N41" s="7" t="s">
        <v>16</v>
      </c>
      <c r="O41" s="10" t="s">
        <v>22</v>
      </c>
      <c r="P41" s="10" t="s">
        <v>22</v>
      </c>
      <c r="Q41" s="10" t="s">
        <v>22</v>
      </c>
      <c r="R41" s="10" t="s">
        <v>22</v>
      </c>
      <c r="S41" s="10" t="s">
        <v>22</v>
      </c>
      <c r="T41" s="10" t="s">
        <v>22</v>
      </c>
      <c r="U41" s="10" t="s">
        <v>22</v>
      </c>
      <c r="V41" s="8" t="s">
        <v>20</v>
      </c>
      <c r="W41" s="8" t="s">
        <v>20</v>
      </c>
      <c r="X41" s="8" t="s">
        <v>20</v>
      </c>
      <c r="Y41" s="8" t="s">
        <v>20</v>
      </c>
      <c r="Z41" s="8" t="s">
        <v>20</v>
      </c>
      <c r="AD41" s="20">
        <f t="shared" ref="AD41" si="3">(I41+J41+K41+L41+M41+N41+V41+W41+X41+Y41+Z41)/11</f>
        <v>0.22</v>
      </c>
      <c r="AE41" s="19"/>
      <c r="AH41" s="22">
        <f>(I41*I$79+J41*J$79+K41*K$79+L41*L$79+M41*M$79+N41*N$79+V41*V$79+W41*W$79+X41*X$79+Y41*Y$79+Z41*Z$79)/SUM(I$79:N$79,V$79:Z$79)</f>
        <v>0.3775235531628533</v>
      </c>
    </row>
    <row r="42" spans="1:34" ht="14.1" customHeight="1">
      <c r="A42" s="3" t="s">
        <v>132</v>
      </c>
      <c r="B42" s="3" t="s">
        <v>176</v>
      </c>
      <c r="C42" s="4">
        <v>2020</v>
      </c>
      <c r="D42" s="11" t="s">
        <v>94</v>
      </c>
      <c r="E42" s="8" t="s">
        <v>20</v>
      </c>
      <c r="F42" s="7" t="s">
        <v>26</v>
      </c>
      <c r="G42" s="11" t="s">
        <v>90</v>
      </c>
      <c r="H42" s="6" t="s">
        <v>18</v>
      </c>
      <c r="I42" s="9" t="s">
        <v>44</v>
      </c>
      <c r="J42" s="9" t="s">
        <v>93</v>
      </c>
      <c r="K42" s="8" t="s">
        <v>20</v>
      </c>
      <c r="L42" s="9" t="s">
        <v>100</v>
      </c>
      <c r="M42" s="9" t="s">
        <v>66</v>
      </c>
      <c r="N42" s="8" t="s">
        <v>20</v>
      </c>
      <c r="O42" s="10" t="s">
        <v>22</v>
      </c>
      <c r="P42" s="10" t="s">
        <v>22</v>
      </c>
      <c r="Q42" s="10" t="s">
        <v>22</v>
      </c>
      <c r="R42" s="10" t="s">
        <v>22</v>
      </c>
      <c r="S42" s="9" t="s">
        <v>31</v>
      </c>
      <c r="T42" s="9" t="s">
        <v>31</v>
      </c>
      <c r="U42" s="8" t="s">
        <v>20</v>
      </c>
      <c r="V42" s="9" t="s">
        <v>76</v>
      </c>
      <c r="W42" s="9" t="s">
        <v>69</v>
      </c>
      <c r="X42" s="6" t="s">
        <v>133</v>
      </c>
      <c r="Y42" s="7" t="s">
        <v>80</v>
      </c>
      <c r="Z42" s="7" t="s">
        <v>35</v>
      </c>
      <c r="AD42" s="20">
        <f>(D42+E42+F42+G42+H42+I42+J42+K42+L42+M42+N42+S42+T42+U42+V42+W42+X42+Y42+Z42)/19</f>
        <v>0.50684210526315787</v>
      </c>
      <c r="AE42" s="19"/>
      <c r="AH42" s="22">
        <f>(D42*D$79+E42*E$79+F42*F$79+G42*G$79+H42*H$79+I42*I$79+J42*J$79+K42*K$79+L42*L$79+M42*M$79+N42*N$79+S42*S$79+T42*T$79+U42*U$79+V42*V$79+W42*W$79+X42*X$79+Y42*Y$79+Z42*Z$79)/SUM(D$79:N$79,S$79:Z$79)</f>
        <v>0.66151419558359625</v>
      </c>
    </row>
    <row r="43" spans="1:34" ht="14.1" customHeight="1">
      <c r="A43" s="3" t="s">
        <v>64</v>
      </c>
      <c r="B43" s="3" t="s">
        <v>177</v>
      </c>
      <c r="C43" s="4">
        <v>2020</v>
      </c>
      <c r="D43" s="8" t="s">
        <v>20</v>
      </c>
      <c r="E43" s="8" t="s">
        <v>20</v>
      </c>
      <c r="F43" s="7" t="s">
        <v>26</v>
      </c>
      <c r="G43" s="11" t="s">
        <v>61</v>
      </c>
      <c r="H43" s="6" t="s">
        <v>18</v>
      </c>
      <c r="I43" s="6" t="s">
        <v>15</v>
      </c>
      <c r="J43" s="9" t="s">
        <v>29</v>
      </c>
      <c r="K43" s="8" t="s">
        <v>20</v>
      </c>
      <c r="L43" s="6" t="s">
        <v>40</v>
      </c>
      <c r="M43" s="9" t="s">
        <v>44</v>
      </c>
      <c r="N43" s="9" t="s">
        <v>31</v>
      </c>
      <c r="O43" s="8" t="s">
        <v>20</v>
      </c>
      <c r="P43" s="11" t="s">
        <v>34</v>
      </c>
      <c r="Q43" s="8" t="s">
        <v>20</v>
      </c>
      <c r="R43" s="11" t="s">
        <v>57</v>
      </c>
      <c r="S43" s="6" t="s">
        <v>15</v>
      </c>
      <c r="T43" s="8" t="s">
        <v>20</v>
      </c>
      <c r="U43" s="7" t="s">
        <v>26</v>
      </c>
      <c r="V43" s="11" t="s">
        <v>48</v>
      </c>
      <c r="W43" s="8" t="s">
        <v>20</v>
      </c>
      <c r="X43" s="8" t="s">
        <v>20</v>
      </c>
      <c r="Y43" s="11" t="s">
        <v>32</v>
      </c>
      <c r="Z43" s="11" t="s">
        <v>32</v>
      </c>
      <c r="AD43" s="20">
        <f t="shared" ref="AD43" si="4">(D43+E43+F43+G43+H43+I43+J43+K43+L43+M43+N43+O43+P43+Q43+R43+S43+T43+U43+V43+W43+X43+Y43+Z43)/23</f>
        <v>0.28391304347826085</v>
      </c>
      <c r="AE43" s="19"/>
      <c r="AH43" s="22">
        <f>(D43*D$79+E43*E$79+F43*F$79+G43*G$79+H43*H$79+I43*I$79+J43*J$79+K43*K$79+L43*L$79+M43*M$79+N43*N$79+O43*O$79+P43*P$79+Q43*Q$79+R43*R$79+S43*S$79+T43*T$79+U43*U$79+V43*V$79+W43*W$79+X43*X$79+Y43*Y$79+Z43*Z$79)/SUM(D$79:Z$79)</f>
        <v>0.37789980732177264</v>
      </c>
    </row>
    <row r="44" spans="1:34" ht="12" customHeight="1">
      <c r="AD44" s="19"/>
      <c r="AE44" s="19"/>
      <c r="AH44" s="24"/>
    </row>
    <row r="45" spans="1:34" ht="12" customHeight="1">
      <c r="A45" s="3" t="s">
        <v>201</v>
      </c>
      <c r="B45" s="3"/>
      <c r="D45" s="15"/>
      <c r="AD45" s="18">
        <f>AVERAGE(AD46:AD56)</f>
        <v>0.19931169908466817</v>
      </c>
      <c r="AE45" s="19"/>
      <c r="AH45" s="18">
        <f>AVERAGE(AH46:AH56)</f>
        <v>0.18202280406363025</v>
      </c>
    </row>
    <row r="46" spans="1:34" ht="14.1" customHeight="1">
      <c r="A46" s="3" t="s">
        <v>52</v>
      </c>
      <c r="B46" s="3" t="s">
        <v>182</v>
      </c>
      <c r="C46" s="4">
        <v>2020</v>
      </c>
      <c r="D46" s="9" t="s">
        <v>31</v>
      </c>
      <c r="E46" s="9" t="s">
        <v>53</v>
      </c>
      <c r="F46" s="11" t="s">
        <v>54</v>
      </c>
      <c r="G46" s="6"/>
      <c r="H46" s="6" t="s">
        <v>40</v>
      </c>
      <c r="I46" s="6" t="s">
        <v>15</v>
      </c>
      <c r="J46" s="9" t="s">
        <v>31</v>
      </c>
      <c r="K46" s="8" t="s">
        <v>20</v>
      </c>
      <c r="L46" s="8" t="s">
        <v>20</v>
      </c>
      <c r="M46" s="8" t="s">
        <v>20</v>
      </c>
      <c r="N46" s="11" t="s">
        <v>45</v>
      </c>
      <c r="O46" s="8" t="s">
        <v>20</v>
      </c>
      <c r="P46" s="8" t="s">
        <v>20</v>
      </c>
      <c r="Q46" s="8" t="s">
        <v>20</v>
      </c>
      <c r="R46" s="8" t="s">
        <v>20</v>
      </c>
      <c r="S46" s="8" t="s">
        <v>20</v>
      </c>
      <c r="T46" s="8" t="s">
        <v>20</v>
      </c>
      <c r="U46" s="8" t="s">
        <v>20</v>
      </c>
      <c r="V46" s="8" t="s">
        <v>20</v>
      </c>
      <c r="W46" s="8" t="s">
        <v>20</v>
      </c>
      <c r="X46" s="8" t="s">
        <v>20</v>
      </c>
      <c r="Y46" s="8" t="s">
        <v>20</v>
      </c>
      <c r="Z46" s="8" t="s">
        <v>20</v>
      </c>
      <c r="AD46" s="20">
        <f>(D46+E46+F46+G46+H46+I46+J46+K46+L46+M46+N46+O46+P46+Q46+R46+S46+T46+U46+V46+W46+X46+Y46+Z46)/23</f>
        <v>0.18739130434782608</v>
      </c>
      <c r="AE46" s="19"/>
      <c r="AH46" s="22">
        <f>(D46*D$79+E46*E$79+F46*F$79+G46*G$79+H46*H$79+I46*I$79+J46*J$79+K46*K$79+L46*L$79+M46*M$79+N46*N$79+O46*O$79+P46*P$79+Q46*Q$79+R46*R$79+S46*S$79+T46*T$79+U46*U$79+V46*V$79+W46*W$79+X46*X$79+Y46*Y$79+Z46*Z$79)/SUM(D$79:Z$79)</f>
        <v>0.37184007707129096</v>
      </c>
    </row>
    <row r="47" spans="1:34" ht="14.1" customHeight="1">
      <c r="A47" s="3" t="s">
        <v>129</v>
      </c>
      <c r="B47" s="3" t="s">
        <v>194</v>
      </c>
      <c r="C47" s="4">
        <v>2020</v>
      </c>
      <c r="D47" s="8" t="s">
        <v>20</v>
      </c>
      <c r="E47" s="8" t="s">
        <v>20</v>
      </c>
      <c r="F47" s="8" t="s">
        <v>20</v>
      </c>
      <c r="G47" s="8" t="s">
        <v>20</v>
      </c>
      <c r="H47" s="8" t="s">
        <v>20</v>
      </c>
      <c r="I47" s="8" t="s">
        <v>20</v>
      </c>
      <c r="J47" s="8" t="s">
        <v>20</v>
      </c>
      <c r="K47" s="8" t="s">
        <v>20</v>
      </c>
      <c r="L47" s="8" t="s">
        <v>20</v>
      </c>
      <c r="M47" s="8" t="s">
        <v>20</v>
      </c>
      <c r="N47" s="8" t="s">
        <v>20</v>
      </c>
      <c r="O47" s="10" t="s">
        <v>22</v>
      </c>
      <c r="P47" s="10" t="s">
        <v>22</v>
      </c>
      <c r="Q47" s="10" t="s">
        <v>22</v>
      </c>
      <c r="R47" s="10" t="s">
        <v>22</v>
      </c>
      <c r="S47" s="10" t="s">
        <v>22</v>
      </c>
      <c r="T47" s="10" t="s">
        <v>22</v>
      </c>
      <c r="U47" s="10" t="s">
        <v>22</v>
      </c>
      <c r="V47" s="8" t="s">
        <v>20</v>
      </c>
      <c r="W47" s="8" t="s">
        <v>20</v>
      </c>
      <c r="X47" s="8" t="s">
        <v>20</v>
      </c>
      <c r="Y47" s="8" t="s">
        <v>20</v>
      </c>
      <c r="Z47" s="8" t="s">
        <v>20</v>
      </c>
      <c r="AD47" s="20">
        <f>(D47+E47+F47+G47+H47+I47+J47+K47+L47+M47+N47+V47+W47+X47+Y47+Z47)/16</f>
        <v>0</v>
      </c>
      <c r="AE47" s="19"/>
      <c r="AH47" s="22">
        <f>(D47*D$79+E47*E$79+F47*F$79+G47*G$79+H47*H$79+I47*I$79+J47*J$79+K47*K$79+L47*L$79+M47*M$79+N47*N$79+V47*V$79+W47*W$79+X47*X$79+Y47*Y$79+Z47*Z$79)/SUM(D$79:N$79,V$79:Z$79)</f>
        <v>0</v>
      </c>
    </row>
    <row r="48" spans="1:34" ht="14.1" customHeight="1">
      <c r="A48" s="3" t="s">
        <v>197</v>
      </c>
      <c r="B48" s="3" t="s">
        <v>193</v>
      </c>
      <c r="C48" s="4">
        <v>2020</v>
      </c>
      <c r="D48" s="86" t="s">
        <v>28</v>
      </c>
      <c r="E48" s="87" t="s">
        <v>14</v>
      </c>
      <c r="F48" s="89" t="s">
        <v>54</v>
      </c>
      <c r="G48" s="89" t="s">
        <v>87</v>
      </c>
      <c r="H48" s="86" t="s">
        <v>96</v>
      </c>
      <c r="I48" s="87" t="s">
        <v>18</v>
      </c>
      <c r="J48" s="86" t="s">
        <v>121</v>
      </c>
      <c r="K48" s="88" t="s">
        <v>20</v>
      </c>
      <c r="L48" s="88" t="s">
        <v>20</v>
      </c>
      <c r="M48" s="86" t="s">
        <v>233</v>
      </c>
      <c r="N48" s="89" t="s">
        <v>45</v>
      </c>
      <c r="O48" s="89" t="s">
        <v>48</v>
      </c>
      <c r="P48" s="89" t="s">
        <v>34</v>
      </c>
      <c r="Q48" s="88" t="s">
        <v>20</v>
      </c>
      <c r="R48" s="86" t="s">
        <v>41</v>
      </c>
      <c r="S48" s="90" t="s">
        <v>22</v>
      </c>
      <c r="T48" s="90" t="s">
        <v>22</v>
      </c>
      <c r="U48" s="90" t="s">
        <v>22</v>
      </c>
      <c r="V48" s="88" t="s">
        <v>20</v>
      </c>
      <c r="W48" s="88" t="s">
        <v>20</v>
      </c>
      <c r="X48" s="88" t="s">
        <v>20</v>
      </c>
      <c r="Y48" s="88" t="s">
        <v>20</v>
      </c>
      <c r="Z48" s="86" t="s">
        <v>80</v>
      </c>
      <c r="AD48" s="20">
        <f>(D48+E48+F48+G48+H48+I48+J48+K48+L48+M48+N48+O48+P48+Q48+R48+V48+W48+X48+Y48+Z48)/20</f>
        <v>0.20200000000000004</v>
      </c>
      <c r="AE48" s="19"/>
      <c r="AH48" s="22">
        <f>(D48*D$79+E48*E$79+F48*F$79+G48*G$79+H48*H$79+I48*I$79+J48*J$79+K48*K$79+L48*L$79+M48*M$79+N48*N$79+O48*O$79+P48*P$79+Q48*Q$79+R48*R$79+V48*V$79+W48*W$79+X48*X$79+Y48*Y$79+Z48*Z$79)/SUM(D$79:R$79,V$79:Z$79)</f>
        <v>0.1958125623130608</v>
      </c>
    </row>
    <row r="49" spans="1:34" ht="14.1" customHeight="1">
      <c r="A49" s="3" t="s">
        <v>126</v>
      </c>
      <c r="B49" s="3" t="s">
        <v>178</v>
      </c>
      <c r="C49" s="4">
        <v>2020</v>
      </c>
      <c r="D49" s="7" t="s">
        <v>101</v>
      </c>
      <c r="E49" s="9" t="s">
        <v>53</v>
      </c>
      <c r="F49" s="7" t="s">
        <v>41</v>
      </c>
      <c r="G49" s="6" t="s">
        <v>74</v>
      </c>
      <c r="H49" s="6" t="s">
        <v>15</v>
      </c>
      <c r="I49" s="9" t="s">
        <v>44</v>
      </c>
      <c r="J49" s="11" t="s">
        <v>109</v>
      </c>
      <c r="K49" s="7" t="s">
        <v>62</v>
      </c>
      <c r="L49" s="9" t="s">
        <v>44</v>
      </c>
      <c r="M49" s="9" t="s">
        <v>85</v>
      </c>
      <c r="N49" s="9" t="s">
        <v>21</v>
      </c>
      <c r="O49" s="10" t="s">
        <v>22</v>
      </c>
      <c r="P49" s="10" t="s">
        <v>22</v>
      </c>
      <c r="Q49" s="10" t="s">
        <v>22</v>
      </c>
      <c r="R49" s="10" t="s">
        <v>22</v>
      </c>
      <c r="S49" s="6" t="s">
        <v>15</v>
      </c>
      <c r="T49" s="8" t="s">
        <v>20</v>
      </c>
      <c r="U49" s="11" t="s">
        <v>59</v>
      </c>
      <c r="V49" s="11" t="s">
        <v>94</v>
      </c>
      <c r="W49" s="5" t="s">
        <v>127</v>
      </c>
      <c r="X49" s="11" t="s">
        <v>51</v>
      </c>
      <c r="Y49" s="6" t="s">
        <v>49</v>
      </c>
      <c r="Z49" s="6" t="s">
        <v>49</v>
      </c>
      <c r="AD49" s="20">
        <f>(D49+I38+F49+G49+H49+I49+J49+K49+L49+M49+N49+S49+T49+U49+V49+W49+X49+Y49+Z49)/19</f>
        <v>0.46947368421052632</v>
      </c>
      <c r="AE49" s="19"/>
      <c r="AH49" s="22">
        <f>(D49*D$79+I38*E$79+F49*F$79+G49*G$79+H49*H$79+I49*I$79+J49*J$79+K49*K$79+L49*L$79+M49*M$79+N49*N$79+S49*S$79+T49*T$79+U49*U$79+V49*V$79+W49*W$79+X49*X$79+Y49*Y$79+Z49*Z$79)/SUM(D$79:N$79,S$79:Z$79)</f>
        <v>0.29481598317560465</v>
      </c>
    </row>
    <row r="50" spans="1:34" ht="14.1" customHeight="1">
      <c r="A50" s="3" t="s">
        <v>198</v>
      </c>
      <c r="B50" s="3" t="s">
        <v>188</v>
      </c>
      <c r="C50" s="4">
        <v>2020</v>
      </c>
      <c r="D50" s="8" t="s">
        <v>20</v>
      </c>
      <c r="E50" s="8" t="s">
        <v>20</v>
      </c>
      <c r="F50" s="8" t="s">
        <v>20</v>
      </c>
      <c r="G50" s="8" t="s">
        <v>20</v>
      </c>
      <c r="H50" s="8" t="s">
        <v>20</v>
      </c>
      <c r="I50" s="8" t="s">
        <v>20</v>
      </c>
      <c r="J50" s="8" t="s">
        <v>20</v>
      </c>
      <c r="K50" s="8" t="s">
        <v>20</v>
      </c>
      <c r="L50" s="8" t="s">
        <v>20</v>
      </c>
      <c r="M50" s="8" t="s">
        <v>20</v>
      </c>
      <c r="N50" s="8" t="s">
        <v>20</v>
      </c>
      <c r="O50" s="8" t="s">
        <v>20</v>
      </c>
      <c r="P50" s="8" t="s">
        <v>20</v>
      </c>
      <c r="Q50" s="8" t="s">
        <v>20</v>
      </c>
      <c r="R50" s="8" t="s">
        <v>20</v>
      </c>
      <c r="S50" s="8" t="s">
        <v>20</v>
      </c>
      <c r="T50" s="8" t="s">
        <v>20</v>
      </c>
      <c r="U50" s="8" t="s">
        <v>20</v>
      </c>
      <c r="V50" s="8" t="s">
        <v>20</v>
      </c>
      <c r="W50" s="8" t="s">
        <v>20</v>
      </c>
      <c r="X50" s="8" t="s">
        <v>20</v>
      </c>
      <c r="Y50" s="8" t="s">
        <v>20</v>
      </c>
      <c r="Z50" s="8" t="s">
        <v>20</v>
      </c>
      <c r="AD50" s="20">
        <f t="shared" ref="AD50" si="5">(D50+E50+F50+G50+H50+I50+J50+K50+L50+M50+N50+O50+P50+Q50+R50+S50+T50+U50+V50+W50+X50+Y50+Z50)/23</f>
        <v>0</v>
      </c>
      <c r="AE50" s="19"/>
      <c r="AH50" s="22">
        <f>(D50*D$79+E50*E$79+F50*F$79+G50*G$79+H50*H$79+I50*I$79+J50*J$79+K50*K$79+L50*L$79+M50*M$79+N50*N$79+O50*O$79+P50*P$79+Q50*Q$79+R50*R$79+S50*S$79+T50*T$79+U50*U$79+V50*V$79+W50*W$79+X50*X$79+Y50*Y$79+Z50*Z$79)/SUM(D$79:Z$79)</f>
        <v>0</v>
      </c>
    </row>
    <row r="51" spans="1:34" ht="14.1" customHeight="1">
      <c r="A51" s="3" t="s">
        <v>12</v>
      </c>
      <c r="B51" s="3" t="s">
        <v>179</v>
      </c>
      <c r="C51" s="4">
        <v>2020</v>
      </c>
      <c r="D51" s="86" t="s">
        <v>62</v>
      </c>
      <c r="E51" s="86" t="s">
        <v>25</v>
      </c>
      <c r="F51" s="86" t="s">
        <v>26</v>
      </c>
      <c r="G51" s="86" t="s">
        <v>78</v>
      </c>
      <c r="H51" s="87" t="s">
        <v>15</v>
      </c>
      <c r="I51" s="87" t="s">
        <v>15</v>
      </c>
      <c r="J51" s="86" t="s">
        <v>28</v>
      </c>
      <c r="K51" s="87" t="s">
        <v>15</v>
      </c>
      <c r="L51" s="88" t="s">
        <v>20</v>
      </c>
      <c r="M51" s="88" t="s">
        <v>20</v>
      </c>
      <c r="N51" s="85" t="s">
        <v>69</v>
      </c>
      <c r="O51" s="90" t="s">
        <v>22</v>
      </c>
      <c r="P51" s="90" t="s">
        <v>22</v>
      </c>
      <c r="Q51" s="90" t="s">
        <v>22</v>
      </c>
      <c r="R51" s="90" t="s">
        <v>22</v>
      </c>
      <c r="S51" s="90" t="s">
        <v>22</v>
      </c>
      <c r="T51" s="90" t="s">
        <v>22</v>
      </c>
      <c r="U51" s="90" t="s">
        <v>22</v>
      </c>
      <c r="V51" s="8" t="s">
        <v>20</v>
      </c>
      <c r="W51" s="8" t="s">
        <v>20</v>
      </c>
      <c r="X51" s="8" t="s">
        <v>20</v>
      </c>
      <c r="Y51" s="8" t="s">
        <v>20</v>
      </c>
      <c r="Z51" s="8" t="s">
        <v>20</v>
      </c>
      <c r="AD51" s="20">
        <f>(D51+E51+F51+G51+H51+I51+J51+K51+L51+M51+N51+V51+W51+X51+Y51+Z51)/16</f>
        <v>0.25562499999999999</v>
      </c>
      <c r="AE51" s="19"/>
      <c r="AH51" s="22">
        <f>(D51*D$79+E51*E$79+F51*F$79+G51*G$79+H51*H$79+I51*I$79+J51*J$79+K51*K$79+L51*L$79+M51*M$79+N51*N$79+V51*V$79+W51*W$79+X51*X$79+Y51*Y$79+Z51*Z$79)/SUM(D$79:N$79,V$79:Z$79)</f>
        <v>0.20933406113537117</v>
      </c>
    </row>
    <row r="52" spans="1:34" ht="14.1" customHeight="1">
      <c r="A52" s="3" t="s">
        <v>139</v>
      </c>
      <c r="B52" s="3" t="s">
        <v>180</v>
      </c>
      <c r="C52" s="4">
        <v>2020</v>
      </c>
      <c r="D52" s="87" t="s">
        <v>55</v>
      </c>
      <c r="E52" s="85" t="s">
        <v>91</v>
      </c>
      <c r="F52" s="86" t="s">
        <v>26</v>
      </c>
      <c r="G52" s="87" t="s">
        <v>18</v>
      </c>
      <c r="H52" s="87" t="s">
        <v>18</v>
      </c>
      <c r="I52" s="87" t="s">
        <v>40</v>
      </c>
      <c r="J52" s="89" t="s">
        <v>94</v>
      </c>
      <c r="K52" s="88" t="s">
        <v>20</v>
      </c>
      <c r="L52" s="88" t="s">
        <v>20</v>
      </c>
      <c r="M52" s="89" t="s">
        <v>58</v>
      </c>
      <c r="N52" s="85" t="s">
        <v>47</v>
      </c>
      <c r="O52" s="86" t="s">
        <v>35</v>
      </c>
      <c r="P52" s="85" t="s">
        <v>31</v>
      </c>
      <c r="Q52" s="88" t="s">
        <v>20</v>
      </c>
      <c r="R52" s="87" t="s">
        <v>55</v>
      </c>
      <c r="S52" s="85" t="s">
        <v>31</v>
      </c>
      <c r="T52" s="88" t="s">
        <v>20</v>
      </c>
      <c r="U52" s="86" t="s">
        <v>62</v>
      </c>
      <c r="V52" s="88" t="s">
        <v>20</v>
      </c>
      <c r="W52" s="88" t="s">
        <v>20</v>
      </c>
      <c r="X52" s="88" t="s">
        <v>20</v>
      </c>
      <c r="Y52" s="89" t="s">
        <v>32</v>
      </c>
      <c r="Z52" s="86" t="s">
        <v>35</v>
      </c>
      <c r="AD52" s="20">
        <f>(D52+E52+F52+G52+H52+I52+J52+K52+L52+M52+N52+O52+P52+Q52+R52+S52+T52+U52+V52+W52+X52+Y52+Z52)/23</f>
        <v>0.35521739130434782</v>
      </c>
      <c r="AE52" s="19"/>
      <c r="AH52" s="22">
        <f>(D52*D$79+E52*E$79+F52*F$79+G52*G$79+H52*H$79+I52*I$79+J52*J$79+K52*K$79+L52*L$79+M52*M$79+N52*N$79+O52*O$79+P52*P$79+Q52*Q$79+R52*R$79+S52*S$79+T52*T$79+U52*U$79+V52*V$79+W52*W$79+X52*X$79+Y52*Y$79+Z52*Z$79)/SUM(D$79:Z$79)</f>
        <v>0.22221579961464358</v>
      </c>
    </row>
    <row r="53" spans="1:34" ht="14.1" customHeight="1">
      <c r="A53" s="3" t="s">
        <v>196</v>
      </c>
      <c r="B53" s="3" t="s">
        <v>181</v>
      </c>
      <c r="C53" s="4">
        <v>2020</v>
      </c>
      <c r="D53" s="85" t="s">
        <v>47</v>
      </c>
      <c r="E53" s="85" t="s">
        <v>31</v>
      </c>
      <c r="F53" s="86" t="s">
        <v>26</v>
      </c>
      <c r="G53" s="85" t="s">
        <v>31</v>
      </c>
      <c r="H53" s="85" t="s">
        <v>102</v>
      </c>
      <c r="I53" s="87" t="s">
        <v>18</v>
      </c>
      <c r="J53" s="85" t="s">
        <v>89</v>
      </c>
      <c r="K53" s="88" t="s">
        <v>20</v>
      </c>
      <c r="L53" s="88" t="s">
        <v>20</v>
      </c>
      <c r="M53" s="89" t="s">
        <v>58</v>
      </c>
      <c r="N53" s="87" t="s">
        <v>232</v>
      </c>
      <c r="O53" s="90" t="s">
        <v>22</v>
      </c>
      <c r="P53" s="90" t="s">
        <v>22</v>
      </c>
      <c r="Q53" s="90" t="s">
        <v>22</v>
      </c>
      <c r="R53" s="90" t="s">
        <v>22</v>
      </c>
      <c r="S53" s="87" t="s">
        <v>15</v>
      </c>
      <c r="T53" s="88" t="s">
        <v>20</v>
      </c>
      <c r="U53" s="89" t="s">
        <v>59</v>
      </c>
      <c r="V53" s="8" t="s">
        <v>20</v>
      </c>
      <c r="W53" s="8" t="s">
        <v>20</v>
      </c>
      <c r="X53" s="8" t="s">
        <v>20</v>
      </c>
      <c r="Y53" s="8" t="s">
        <v>20</v>
      </c>
      <c r="Z53" s="8" t="s">
        <v>20</v>
      </c>
      <c r="AD53" s="20">
        <f>(D53+I41+F53+G53+H53+I53+J53+K53+L53+M53+N53+S53+T53+U53+V53+W53+X53+Y53+Z53)/19</f>
        <v>0.36210526315789471</v>
      </c>
      <c r="AE53" s="19"/>
      <c r="AH53" s="22">
        <f>(D53*D$79+I41*E$79+F53*F$79+G53*G$79+H53*H$79+I53*I$79+J53*J$79+K53*K$79+L53*L$79+M53*M$79+N53*N$79+S53*S$79+T53*T$79+U53*U$79+V53*V$79+W53*W$79+X53*X$79+Y53*Y$79+Z53*Z$79)/SUM(D$79:N$79,S$79:Z$79)</f>
        <v>0.44178759200841217</v>
      </c>
    </row>
    <row r="54" spans="1:34" ht="14.1" customHeight="1">
      <c r="A54" s="3" t="s">
        <v>144</v>
      </c>
      <c r="B54" s="3" t="s">
        <v>195</v>
      </c>
      <c r="C54" s="4">
        <v>2020</v>
      </c>
      <c r="D54" s="86" t="s">
        <v>28</v>
      </c>
      <c r="E54" s="86" t="s">
        <v>41</v>
      </c>
      <c r="F54" s="88" t="s">
        <v>20</v>
      </c>
      <c r="G54" s="88" t="s">
        <v>20</v>
      </c>
      <c r="H54" s="89" t="s">
        <v>54</v>
      </c>
      <c r="I54" s="85" t="s">
        <v>44</v>
      </c>
      <c r="J54" s="89" t="s">
        <v>73</v>
      </c>
      <c r="K54" s="88" t="s">
        <v>20</v>
      </c>
      <c r="L54" s="86" t="s">
        <v>41</v>
      </c>
      <c r="M54" s="86" t="s">
        <v>233</v>
      </c>
      <c r="N54" s="88" t="s">
        <v>20</v>
      </c>
      <c r="O54" s="86" t="s">
        <v>35</v>
      </c>
      <c r="P54" s="89" t="s">
        <v>51</v>
      </c>
      <c r="Q54" s="88" t="s">
        <v>20</v>
      </c>
      <c r="R54" s="89" t="s">
        <v>45</v>
      </c>
      <c r="S54" s="87" t="s">
        <v>15</v>
      </c>
      <c r="T54" s="88" t="s">
        <v>20</v>
      </c>
      <c r="U54" s="86" t="s">
        <v>63</v>
      </c>
      <c r="V54" s="89" t="s">
        <v>58</v>
      </c>
      <c r="W54" s="88" t="s">
        <v>20</v>
      </c>
      <c r="X54" s="88" t="s">
        <v>20</v>
      </c>
      <c r="Y54" s="88" t="s">
        <v>20</v>
      </c>
      <c r="Z54" s="88" t="s">
        <v>20</v>
      </c>
      <c r="AD54" s="20">
        <f>(D54+E54+F54+G54+H54+I54+J54+K54+L54+M54+N54+O54+P54+Q54+R54+S54+T54+U54+V54+W54+X54+Y54+Z54)/23</f>
        <v>0.16130434782608694</v>
      </c>
      <c r="AE54" s="19"/>
      <c r="AH54" s="22">
        <f>(D54*D$79+E54*E$79+F54*F$79+G54*G$79+H54*H$79+I54*I$79+J54*J$79+K54*K$79+L54*L$79+M54*M$79+N54*N$79+O54*O$79+P54*P$79+Q54*Q$79+R54*R$79+S54*S$79+T54*T$79+U54*U$79+V54*V$79+W54*W$79+X54*X$79+Y54*Y$79+Z54*Z$79)/SUM(D$79:Z$79)</f>
        <v>8.4421965317919054E-2</v>
      </c>
    </row>
    <row r="55" spans="1:34" ht="12" customHeight="1">
      <c r="AD55" s="19"/>
      <c r="AE55" s="19"/>
      <c r="AH55" s="24"/>
    </row>
    <row r="56" spans="1:34" ht="14.1" customHeight="1">
      <c r="A56" s="3" t="s">
        <v>146</v>
      </c>
      <c r="B56" s="3" t="s">
        <v>244</v>
      </c>
      <c r="C56" s="4">
        <v>2020</v>
      </c>
      <c r="D56" s="8" t="s">
        <v>20</v>
      </c>
      <c r="E56" s="8" t="s">
        <v>20</v>
      </c>
      <c r="F56" s="8" t="s">
        <v>20</v>
      </c>
      <c r="G56" s="8" t="s">
        <v>20</v>
      </c>
      <c r="H56" s="8" t="s">
        <v>20</v>
      </c>
      <c r="I56" s="8" t="s">
        <v>20</v>
      </c>
      <c r="J56" s="8" t="s">
        <v>20</v>
      </c>
      <c r="K56" s="8" t="s">
        <v>20</v>
      </c>
      <c r="L56" s="8" t="s">
        <v>20</v>
      </c>
      <c r="M56" s="8" t="s">
        <v>20</v>
      </c>
      <c r="N56" s="8" t="s">
        <v>20</v>
      </c>
      <c r="O56" s="10" t="s">
        <v>22</v>
      </c>
      <c r="P56" s="10" t="s">
        <v>22</v>
      </c>
      <c r="Q56" s="10" t="s">
        <v>22</v>
      </c>
      <c r="R56" s="10" t="s">
        <v>22</v>
      </c>
      <c r="S56" s="10" t="s">
        <v>22</v>
      </c>
      <c r="T56" s="10" t="s">
        <v>22</v>
      </c>
      <c r="U56" s="10" t="s">
        <v>22</v>
      </c>
      <c r="V56" s="8" t="s">
        <v>20</v>
      </c>
      <c r="W56" s="8" t="s">
        <v>20</v>
      </c>
      <c r="X56" s="8" t="s">
        <v>20</v>
      </c>
      <c r="Y56" s="8" t="s">
        <v>20</v>
      </c>
      <c r="Z56" s="8" t="s">
        <v>20</v>
      </c>
      <c r="AD56" s="20">
        <f>(D56+E56+F56+G56+H56+I56+J56+K56+L56+M56+N56+V56+W56+X56+Y56+Z56)/16</f>
        <v>0</v>
      </c>
      <c r="AE56" s="19"/>
      <c r="AH56" s="22">
        <f>(D56*D$79+E56*E$79+F56*F$79+G56*G$79+H56*H$79+I56*I$79+J56*J$79+K56*K$79+L56*L$79+M56*M$79+N56*N$79+V56*V$79+W56*W$79+X56*X$79+Y56*Y$79+Z56*Z$79)/SUM(D$79:N$79,V$79:Z$79)</f>
        <v>0</v>
      </c>
    </row>
    <row r="57" spans="1:34" ht="12" customHeight="1">
      <c r="AD57" s="19"/>
      <c r="AE57" s="19"/>
      <c r="AH57" s="24"/>
    </row>
    <row r="58" spans="1:34" ht="27" customHeight="1">
      <c r="A58" s="128" t="s">
        <v>212</v>
      </c>
      <c r="B58" s="140"/>
      <c r="C58" s="141"/>
      <c r="D58" s="15"/>
      <c r="AD58" s="29">
        <f>AVERAGE(AD59:AD69)</f>
        <v>5.8551922385914487E-2</v>
      </c>
      <c r="AE58" s="30"/>
      <c r="AH58" s="29">
        <f t="shared" ref="AH58" si="6">AVERAGE(AH59:AH69)</f>
        <v>4.9977396319051383E-2</v>
      </c>
    </row>
    <row r="59" spans="1:34" ht="14.1" customHeight="1">
      <c r="A59" s="3" t="s">
        <v>205</v>
      </c>
      <c r="B59" s="3" t="s">
        <v>206</v>
      </c>
      <c r="C59" s="4">
        <v>2020</v>
      </c>
      <c r="D59" s="8" t="s">
        <v>20</v>
      </c>
      <c r="E59" s="8" t="s">
        <v>20</v>
      </c>
      <c r="F59" s="8" t="s">
        <v>20</v>
      </c>
      <c r="G59" s="8" t="s">
        <v>20</v>
      </c>
      <c r="H59" s="8" t="s">
        <v>20</v>
      </c>
      <c r="I59" s="8" t="s">
        <v>20</v>
      </c>
      <c r="J59" s="8" t="s">
        <v>20</v>
      </c>
      <c r="K59" s="8" t="s">
        <v>20</v>
      </c>
      <c r="L59" s="8" t="s">
        <v>20</v>
      </c>
      <c r="M59" s="8" t="s">
        <v>20</v>
      </c>
      <c r="N59" s="8" t="s">
        <v>20</v>
      </c>
      <c r="O59" s="10" t="s">
        <v>22</v>
      </c>
      <c r="P59" s="10" t="s">
        <v>22</v>
      </c>
      <c r="Q59" s="10" t="s">
        <v>22</v>
      </c>
      <c r="R59" s="10" t="s">
        <v>22</v>
      </c>
      <c r="S59" s="10" t="s">
        <v>22</v>
      </c>
      <c r="T59" s="10" t="s">
        <v>22</v>
      </c>
      <c r="U59" s="10" t="s">
        <v>22</v>
      </c>
      <c r="V59" s="8" t="s">
        <v>20</v>
      </c>
      <c r="W59" s="8" t="s">
        <v>20</v>
      </c>
      <c r="X59" s="8" t="s">
        <v>20</v>
      </c>
      <c r="Y59" s="8" t="s">
        <v>20</v>
      </c>
      <c r="Z59" s="8" t="s">
        <v>20</v>
      </c>
      <c r="AD59" s="20">
        <f>(D59+E59+F59+G59+H59+I59+J59+K59+L59+M59+N59+V59+W59+X59+Y59+Z59)/16</f>
        <v>0</v>
      </c>
      <c r="AE59" s="19"/>
      <c r="AH59" s="22">
        <f>(D59*D$79+E59*E$79+F59*F$79+G59*G$79+H59*H$79+I59*I$79+J59*J$79+K59*K$79+L59*L$79+M59*M$79+N59*N$79+V59*V$79+W59*W$79+X59*X$79+Y59*Y$79+Z59*Z$79)/SUM(D$79:N$79,V$79:Z$79)</f>
        <v>0</v>
      </c>
    </row>
    <row r="60" spans="1:34" ht="14.1" customHeight="1">
      <c r="A60" s="3" t="s">
        <v>207</v>
      </c>
      <c r="B60" s="3" t="s">
        <v>208</v>
      </c>
      <c r="C60" s="4">
        <v>2020</v>
      </c>
      <c r="D60" s="8" t="s">
        <v>20</v>
      </c>
      <c r="E60" s="8" t="s">
        <v>20</v>
      </c>
      <c r="F60" s="8" t="s">
        <v>20</v>
      </c>
      <c r="G60" s="8" t="s">
        <v>20</v>
      </c>
      <c r="H60" s="8" t="s">
        <v>20</v>
      </c>
      <c r="I60" s="8" t="s">
        <v>20</v>
      </c>
      <c r="J60" s="8" t="s">
        <v>20</v>
      </c>
      <c r="K60" s="8" t="s">
        <v>20</v>
      </c>
      <c r="L60" s="8" t="s">
        <v>20</v>
      </c>
      <c r="M60" s="8" t="s">
        <v>20</v>
      </c>
      <c r="N60" s="8" t="s">
        <v>20</v>
      </c>
      <c r="O60" s="10"/>
      <c r="P60" s="10"/>
      <c r="Q60" s="10"/>
      <c r="R60" s="10"/>
      <c r="S60" s="8" t="s">
        <v>20</v>
      </c>
      <c r="T60" s="8" t="s">
        <v>20</v>
      </c>
      <c r="U60" s="8" t="s">
        <v>20</v>
      </c>
      <c r="V60" s="8" t="s">
        <v>20</v>
      </c>
      <c r="W60" s="8" t="s">
        <v>20</v>
      </c>
      <c r="X60" s="8" t="s">
        <v>20</v>
      </c>
      <c r="Y60" s="8" t="s">
        <v>20</v>
      </c>
      <c r="Z60" s="8" t="s">
        <v>20</v>
      </c>
      <c r="AD60" s="20">
        <v>0</v>
      </c>
      <c r="AE60" s="19"/>
      <c r="AH60" s="22">
        <v>0</v>
      </c>
    </row>
    <row r="61" spans="1:34" ht="14.1" customHeight="1">
      <c r="A61" s="3" t="s">
        <v>56</v>
      </c>
      <c r="B61" s="3" t="s">
        <v>187</v>
      </c>
      <c r="C61" s="4">
        <v>2020</v>
      </c>
      <c r="D61" s="11" t="s">
        <v>57</v>
      </c>
      <c r="E61" s="8" t="s">
        <v>20</v>
      </c>
      <c r="F61" s="11" t="s">
        <v>34</v>
      </c>
      <c r="G61" s="8" t="s">
        <v>20</v>
      </c>
      <c r="H61" s="11" t="s">
        <v>57</v>
      </c>
      <c r="I61" s="7" t="s">
        <v>26</v>
      </c>
      <c r="J61" s="11" t="s">
        <v>51</v>
      </c>
      <c r="K61" s="8" t="s">
        <v>20</v>
      </c>
      <c r="L61" s="8" t="s">
        <v>20</v>
      </c>
      <c r="M61" s="11" t="s">
        <v>58</v>
      </c>
      <c r="N61" s="11" t="s">
        <v>45</v>
      </c>
      <c r="O61" s="8" t="s">
        <v>20</v>
      </c>
      <c r="P61" s="8" t="s">
        <v>20</v>
      </c>
      <c r="Q61" s="8" t="s">
        <v>20</v>
      </c>
      <c r="R61" s="11" t="s">
        <v>59</v>
      </c>
      <c r="S61" s="8" t="s">
        <v>20</v>
      </c>
      <c r="T61" s="8" t="s">
        <v>20</v>
      </c>
      <c r="U61" s="8" t="s">
        <v>20</v>
      </c>
      <c r="V61" s="8" t="s">
        <v>20</v>
      </c>
      <c r="W61" s="8" t="s">
        <v>20</v>
      </c>
      <c r="X61" s="8" t="s">
        <v>20</v>
      </c>
      <c r="Y61" s="8" t="s">
        <v>20</v>
      </c>
      <c r="Z61" s="11" t="s">
        <v>32</v>
      </c>
      <c r="AD61" s="20">
        <f t="shared" ref="AD61:AD69" si="7">(D61+E61+F61+G61+H61+I61+J61+K61+L61+M61+N61+O61+P61+Q61+R61+S61+T61+U61+V61+W61+X61+Y61+Z61)/23</f>
        <v>5.2173913043478272E-2</v>
      </c>
      <c r="AE61" s="19"/>
      <c r="AH61" s="22">
        <f>(D61*D$79+E61*E$79+F61*F$79+G61*G$79+H61*H$79+I61*I$79+J61*J$79+K61*K$79+L61*L$79+M61*M$79+N61*N$79+O61*O$79+P61*P$79+Q61*Q$79+R61*R$79+S61*S$79+T61*T$79+U61*U$79+V61*V$79+W61*W$79+X61*X$79+Y61*Y$79+Z61*Z$79)/SUM(D$79:Z$79)</f>
        <v>3.2052023121387288E-2</v>
      </c>
    </row>
    <row r="62" spans="1:34" ht="14.1" customHeight="1">
      <c r="A62" s="3" t="s">
        <v>60</v>
      </c>
      <c r="B62" s="3" t="s">
        <v>183</v>
      </c>
      <c r="C62" s="4">
        <v>2020</v>
      </c>
      <c r="D62" s="8" t="s">
        <v>20</v>
      </c>
      <c r="E62" s="8" t="s">
        <v>20</v>
      </c>
      <c r="F62" s="8" t="s">
        <v>20</v>
      </c>
      <c r="G62" s="8" t="s">
        <v>20</v>
      </c>
      <c r="H62" s="8" t="s">
        <v>20</v>
      </c>
      <c r="I62" s="8" t="s">
        <v>20</v>
      </c>
      <c r="J62" s="11" t="s">
        <v>61</v>
      </c>
      <c r="K62" s="8" t="s">
        <v>20</v>
      </c>
      <c r="L62" s="8" t="s">
        <v>20</v>
      </c>
      <c r="M62" s="8" t="s">
        <v>20</v>
      </c>
      <c r="N62" s="11" t="s">
        <v>36</v>
      </c>
      <c r="O62" s="8" t="s">
        <v>20</v>
      </c>
      <c r="P62" s="8" t="s">
        <v>20</v>
      </c>
      <c r="Q62" s="8" t="s">
        <v>20</v>
      </c>
      <c r="R62" s="8" t="s">
        <v>20</v>
      </c>
      <c r="S62" s="8" t="s">
        <v>20</v>
      </c>
      <c r="T62" s="7" t="s">
        <v>62</v>
      </c>
      <c r="U62" s="7" t="s">
        <v>63</v>
      </c>
      <c r="V62" s="8" t="s">
        <v>20</v>
      </c>
      <c r="W62" s="8" t="s">
        <v>20</v>
      </c>
      <c r="X62" s="8" t="s">
        <v>20</v>
      </c>
      <c r="Y62" s="8" t="s">
        <v>20</v>
      </c>
      <c r="Z62" s="11" t="s">
        <v>36</v>
      </c>
      <c r="AD62" s="20">
        <f>(D62+E62+F62+G62+H62+I62+J62+K62+L62+M62+N62+O62+P62+Q62+R62+S62+T62+U62+V62+W62+X62+Y62+Z62)/23</f>
        <v>3.2173913043478268E-2</v>
      </c>
      <c r="AE62" s="19"/>
      <c r="AH62" s="22">
        <f>(D62*D$79+E62*E$79+F62*F$79+G62*G$79+H62*H$79+I62*I$79+J62*J$79+K62*K$79+L62*L$79+M62*M$79+N62*N$79+O62*O$79+P62*P$79+Q62*Q$79+R62*R$79+S62*S$79+T62*T$79+G38*U$79+V62*V$79+W62*W$79+X62*X$79+Y62*Y$79+Z62*Z$79)/SUM(D$79:Z$79)</f>
        <v>2.8824662813102121E-2</v>
      </c>
    </row>
    <row r="63" spans="1:34" ht="14.1" customHeight="1">
      <c r="A63" s="3" t="s">
        <v>210</v>
      </c>
      <c r="B63" s="3" t="s">
        <v>186</v>
      </c>
      <c r="C63" s="4">
        <v>2020</v>
      </c>
      <c r="D63" s="10" t="s">
        <v>22</v>
      </c>
      <c r="E63" s="10" t="s">
        <v>22</v>
      </c>
      <c r="F63" s="10" t="s">
        <v>22</v>
      </c>
      <c r="G63" s="10" t="s">
        <v>22</v>
      </c>
      <c r="H63" s="10" t="s">
        <v>22</v>
      </c>
      <c r="I63" s="8" t="s">
        <v>20</v>
      </c>
      <c r="J63" s="8" t="s">
        <v>20</v>
      </c>
      <c r="K63" s="8" t="s">
        <v>20</v>
      </c>
      <c r="L63" s="8" t="s">
        <v>20</v>
      </c>
      <c r="M63" s="8" t="s">
        <v>20</v>
      </c>
      <c r="N63" s="8" t="s">
        <v>20</v>
      </c>
      <c r="O63" s="8" t="s">
        <v>20</v>
      </c>
      <c r="P63" s="8" t="s">
        <v>20</v>
      </c>
      <c r="Q63" s="8" t="s">
        <v>20</v>
      </c>
      <c r="R63" s="8" t="s">
        <v>20</v>
      </c>
      <c r="S63" s="10" t="s">
        <v>22</v>
      </c>
      <c r="T63" s="10" t="s">
        <v>22</v>
      </c>
      <c r="U63" s="10" t="s">
        <v>22</v>
      </c>
      <c r="V63" s="8" t="s">
        <v>20</v>
      </c>
      <c r="W63" s="8" t="s">
        <v>20</v>
      </c>
      <c r="X63" s="8" t="s">
        <v>20</v>
      </c>
      <c r="Y63" s="8" t="s">
        <v>20</v>
      </c>
      <c r="Z63" s="8" t="s">
        <v>20</v>
      </c>
      <c r="AD63" s="20">
        <f>(I63+J63+K63+L63+M63+N63+O63+P63+Q63+R63+V63+W63+X63+Y63+Z63)/15</f>
        <v>0</v>
      </c>
      <c r="AE63" s="19"/>
      <c r="AH63" s="22">
        <f>(I63*I$79+J63*J$79+K63*K$79+L63*L$79+M63*M$79+N63*N$79+O63*O$79+P63*P$79+Q63*Q$79+R63*R$79+V63*V$79+W63*W$79+X63*X$79+Y63*Y$79+Z63*Z$79)/SUM(I$79:R$79,V$79:Z$79)</f>
        <v>0</v>
      </c>
    </row>
    <row r="64" spans="1:34" ht="14.1" customHeight="1">
      <c r="A64" s="3" t="s">
        <v>209</v>
      </c>
      <c r="B64" s="3" t="s">
        <v>189</v>
      </c>
      <c r="C64" s="4">
        <v>2020</v>
      </c>
      <c r="D64" s="8" t="s">
        <v>20</v>
      </c>
      <c r="E64" s="8" t="s">
        <v>20</v>
      </c>
      <c r="F64" s="8" t="s">
        <v>20</v>
      </c>
      <c r="G64" s="8" t="s">
        <v>20</v>
      </c>
      <c r="H64" s="8" t="s">
        <v>20</v>
      </c>
      <c r="I64" s="8" t="s">
        <v>20</v>
      </c>
      <c r="J64" s="8" t="s">
        <v>20</v>
      </c>
      <c r="K64" s="8" t="s">
        <v>20</v>
      </c>
      <c r="L64" s="8" t="s">
        <v>20</v>
      </c>
      <c r="M64" s="8" t="s">
        <v>20</v>
      </c>
      <c r="N64" s="8" t="s">
        <v>20</v>
      </c>
      <c r="O64" s="8" t="s">
        <v>20</v>
      </c>
      <c r="P64" s="8" t="s">
        <v>20</v>
      </c>
      <c r="Q64" s="8" t="s">
        <v>20</v>
      </c>
      <c r="R64" s="8" t="s">
        <v>20</v>
      </c>
      <c r="S64" s="8" t="s">
        <v>20</v>
      </c>
      <c r="T64" s="8" t="s">
        <v>20</v>
      </c>
      <c r="U64" s="8" t="s">
        <v>20</v>
      </c>
      <c r="V64" s="8" t="s">
        <v>20</v>
      </c>
      <c r="W64" s="8" t="s">
        <v>20</v>
      </c>
      <c r="X64" s="8" t="s">
        <v>20</v>
      </c>
      <c r="Y64" s="8" t="s">
        <v>20</v>
      </c>
      <c r="Z64" s="8" t="s">
        <v>20</v>
      </c>
      <c r="AD64" s="20">
        <v>0</v>
      </c>
      <c r="AE64" s="19"/>
      <c r="AH64" s="22">
        <v>0</v>
      </c>
    </row>
    <row r="65" spans="1:34" ht="14.1" customHeight="1">
      <c r="A65" s="3" t="s">
        <v>125</v>
      </c>
      <c r="B65" s="3" t="s">
        <v>184</v>
      </c>
      <c r="C65" s="4">
        <v>2020</v>
      </c>
      <c r="D65" s="10" t="s">
        <v>22</v>
      </c>
      <c r="E65" s="10" t="s">
        <v>22</v>
      </c>
      <c r="F65" s="10" t="s">
        <v>22</v>
      </c>
      <c r="G65" s="10" t="s">
        <v>22</v>
      </c>
      <c r="H65" s="10" t="s">
        <v>22</v>
      </c>
      <c r="I65" s="6" t="s">
        <v>15</v>
      </c>
      <c r="J65" s="11" t="s">
        <v>32</v>
      </c>
      <c r="K65" s="8" t="s">
        <v>20</v>
      </c>
      <c r="L65" s="8" t="s">
        <v>20</v>
      </c>
      <c r="M65" s="8" t="s">
        <v>20</v>
      </c>
      <c r="N65" s="8" t="s">
        <v>20</v>
      </c>
      <c r="O65" s="10" t="s">
        <v>22</v>
      </c>
      <c r="P65" s="10" t="s">
        <v>22</v>
      </c>
      <c r="Q65" s="10" t="s">
        <v>22</v>
      </c>
      <c r="R65" s="10" t="s">
        <v>22</v>
      </c>
      <c r="S65" s="10" t="s">
        <v>22</v>
      </c>
      <c r="T65" s="10" t="s">
        <v>22</v>
      </c>
      <c r="U65" s="10" t="s">
        <v>22</v>
      </c>
      <c r="V65" s="8" t="s">
        <v>20</v>
      </c>
      <c r="W65" s="8" t="s">
        <v>20</v>
      </c>
      <c r="X65" s="8" t="s">
        <v>20</v>
      </c>
      <c r="Y65" s="8" t="s">
        <v>20</v>
      </c>
      <c r="Z65" s="8" t="s">
        <v>20</v>
      </c>
      <c r="AD65" s="20">
        <f>(I65+J65+K65+L65+M65+N65+V65+W65+X65+Y65+Z65)/11</f>
        <v>5.3636363636363635E-2</v>
      </c>
      <c r="AE65" s="19"/>
      <c r="AH65" s="22">
        <f>(I65*I$79+J65*J$79+K65*K$79+L65*L$79+M65*M$79+N65*N$79+V65*V$79+W65*W$79+X65*X$79+Y65*Y$79+Z65*Z$79)/SUM(I$79:N$79,V$79:Z$79)</f>
        <v>4.0040376850605651E-2</v>
      </c>
    </row>
    <row r="66" spans="1:34" ht="14.1" customHeight="1">
      <c r="A66" s="3" t="s">
        <v>138</v>
      </c>
      <c r="B66" s="3" t="s">
        <v>185</v>
      </c>
      <c r="C66" s="4">
        <v>2020</v>
      </c>
      <c r="D66" s="8" t="s">
        <v>20</v>
      </c>
      <c r="E66" s="8" t="s">
        <v>20</v>
      </c>
      <c r="F66" s="7" t="s">
        <v>41</v>
      </c>
      <c r="G66" s="8" t="s">
        <v>20</v>
      </c>
      <c r="H66" s="8" t="s">
        <v>20</v>
      </c>
      <c r="I66" s="9" t="s">
        <v>44</v>
      </c>
      <c r="J66" s="11" t="s">
        <v>86</v>
      </c>
      <c r="K66" s="7" t="s">
        <v>62</v>
      </c>
      <c r="L66" s="8" t="s">
        <v>20</v>
      </c>
      <c r="M66" s="11" t="s">
        <v>86</v>
      </c>
      <c r="N66" s="6" t="s">
        <v>18</v>
      </c>
      <c r="O66" s="11" t="s">
        <v>32</v>
      </c>
      <c r="P66" s="5" t="s">
        <v>127</v>
      </c>
      <c r="Q66" s="7" t="s">
        <v>62</v>
      </c>
      <c r="R66" s="7" t="s">
        <v>41</v>
      </c>
      <c r="S66" s="6" t="s">
        <v>15</v>
      </c>
      <c r="T66" s="7" t="s">
        <v>62</v>
      </c>
      <c r="U66" s="11" t="s">
        <v>59</v>
      </c>
      <c r="V66" s="8" t="s">
        <v>20</v>
      </c>
      <c r="W66" s="8" t="s">
        <v>20</v>
      </c>
      <c r="X66" s="8" t="s">
        <v>20</v>
      </c>
      <c r="Y66" s="8" t="s">
        <v>20</v>
      </c>
      <c r="Z66" s="6" t="s">
        <v>79</v>
      </c>
      <c r="AD66" s="20">
        <f t="shared" si="7"/>
        <v>0.20608695652173911</v>
      </c>
      <c r="AE66" s="19"/>
      <c r="AH66" s="22">
        <f>(D66*D$79+E66*E$79+F66*F$79+G66*G$79+H66*H$79+I66*I$79+J66*J$79+K66*K$79+L66*L$79+M66*M$79+N66*N$79+O66*O$79+P66*P$79+Q66*Q$79+R66*R$79+S66*S$79+T66*T$79+U66*U$79+V66*V$79+W66*W$79+X66*X$79+Y66*Y$79+Z66*Z$79)/SUM(D$79:Z$79)</f>
        <v>0.11094412331406549</v>
      </c>
    </row>
    <row r="67" spans="1:34" ht="14.1" customHeight="1">
      <c r="A67" s="3" t="s">
        <v>97</v>
      </c>
      <c r="B67" s="3" t="s">
        <v>190</v>
      </c>
      <c r="C67" s="4">
        <v>2020</v>
      </c>
      <c r="D67" s="6" t="s">
        <v>30</v>
      </c>
      <c r="E67" s="8" t="s">
        <v>20</v>
      </c>
      <c r="F67" s="6" t="s">
        <v>40</v>
      </c>
      <c r="G67" s="11" t="s">
        <v>61</v>
      </c>
      <c r="H67" s="11" t="s">
        <v>34</v>
      </c>
      <c r="I67" s="8" t="s">
        <v>20</v>
      </c>
      <c r="J67" s="6" t="s">
        <v>46</v>
      </c>
      <c r="K67" s="8" t="s">
        <v>20</v>
      </c>
      <c r="L67" s="8" t="s">
        <v>20</v>
      </c>
      <c r="M67" s="11" t="s">
        <v>50</v>
      </c>
      <c r="N67" s="9" t="s">
        <v>31</v>
      </c>
      <c r="O67" s="9" t="s">
        <v>31</v>
      </c>
      <c r="P67" s="8" t="s">
        <v>20</v>
      </c>
      <c r="Q67" s="8" t="s">
        <v>20</v>
      </c>
      <c r="R67" s="11" t="s">
        <v>48</v>
      </c>
      <c r="S67" s="8" t="s">
        <v>20</v>
      </c>
      <c r="T67" s="8" t="s">
        <v>20</v>
      </c>
      <c r="U67" s="8" t="s">
        <v>20</v>
      </c>
      <c r="V67" s="11" t="s">
        <v>87</v>
      </c>
      <c r="W67" s="6" t="s">
        <v>14</v>
      </c>
      <c r="X67" s="8" t="s">
        <v>20</v>
      </c>
      <c r="Y67" s="8" t="s">
        <v>20</v>
      </c>
      <c r="Z67" s="8" t="s">
        <v>20</v>
      </c>
      <c r="AD67" s="20">
        <f t="shared" si="7"/>
        <v>0.22521739130434781</v>
      </c>
      <c r="AE67" s="19"/>
      <c r="AH67" s="22">
        <f>(D67*D$79+E67*E$79+F67*F$79+G67*G$79+H67*H$79+I67*I$79+J67*J$79+K67*K$79+L67*L$79+M67*M$79+N67*N$79+O67*O$79+P67*P$79+Q67*Q$79+R67*R$79+S67*S$79+T67*T$79+U67*U$79+V67*V$79+W67*W$79+X67*X$79+Y67*Y$79+Z67*Z$79)/SUM(D$79:Z$79)</f>
        <v>0.29851637764932559</v>
      </c>
    </row>
    <row r="68" spans="1:34" ht="14.1" customHeight="1">
      <c r="A68" s="3" t="s">
        <v>203</v>
      </c>
      <c r="B68" s="3" t="s">
        <v>204</v>
      </c>
      <c r="C68" s="4">
        <v>2020</v>
      </c>
      <c r="D68" s="8" t="s">
        <v>20</v>
      </c>
      <c r="E68" s="8" t="s">
        <v>20</v>
      </c>
      <c r="F68" s="8" t="s">
        <v>20</v>
      </c>
      <c r="G68" s="8" t="s">
        <v>20</v>
      </c>
      <c r="H68" s="8" t="s">
        <v>20</v>
      </c>
      <c r="I68" s="8" t="s">
        <v>20</v>
      </c>
      <c r="J68" s="8" t="s">
        <v>20</v>
      </c>
      <c r="K68" s="8" t="s">
        <v>20</v>
      </c>
      <c r="L68" s="8" t="s">
        <v>20</v>
      </c>
      <c r="M68" s="8" t="s">
        <v>20</v>
      </c>
      <c r="N68" s="8" t="s">
        <v>20</v>
      </c>
      <c r="O68" s="8" t="s">
        <v>20</v>
      </c>
      <c r="P68" s="8" t="s">
        <v>20</v>
      </c>
      <c r="Q68" s="8" t="s">
        <v>20</v>
      </c>
      <c r="R68" s="8" t="s">
        <v>20</v>
      </c>
      <c r="S68" s="8" t="s">
        <v>20</v>
      </c>
      <c r="T68" s="8" t="s">
        <v>20</v>
      </c>
      <c r="U68" s="8" t="s">
        <v>20</v>
      </c>
      <c r="V68" s="8" t="s">
        <v>20</v>
      </c>
      <c r="W68" s="8" t="s">
        <v>20</v>
      </c>
      <c r="X68" s="8" t="s">
        <v>20</v>
      </c>
      <c r="Y68" s="8" t="s">
        <v>20</v>
      </c>
      <c r="Z68" s="8" t="s">
        <v>20</v>
      </c>
      <c r="AD68" s="20">
        <f t="shared" si="7"/>
        <v>0</v>
      </c>
      <c r="AE68" s="19"/>
      <c r="AH68" s="22">
        <f>(D68*D$79+E68*E$79+F68*F$79+G68*G$79+H68*H$79+I68*I$79+J68*J$79+K68*K$79+L68*L$79+M68*M$79+N68*N$79+O68*O$79+P68*P$79+Q68*Q$79+R68*R$79+S68*S$79+T68*T$79+U68*U$79+V68*V$79+W68*W$79+X68*X$79+Y68*Y$79+Z68*Z$79)/SUM(D$79:Z$79)</f>
        <v>0</v>
      </c>
    </row>
    <row r="69" spans="1:34" ht="14.1" customHeight="1">
      <c r="A69" s="3" t="s">
        <v>145</v>
      </c>
      <c r="B69" s="3" t="s">
        <v>191</v>
      </c>
      <c r="C69" s="4">
        <v>2020</v>
      </c>
      <c r="D69" s="11" t="s">
        <v>45</v>
      </c>
      <c r="E69" s="11" t="s">
        <v>58</v>
      </c>
      <c r="F69" s="8" t="s">
        <v>20</v>
      </c>
      <c r="G69" s="8" t="s">
        <v>20</v>
      </c>
      <c r="H69" s="11" t="s">
        <v>54</v>
      </c>
      <c r="I69" s="6" t="s">
        <v>18</v>
      </c>
      <c r="J69" s="11" t="s">
        <v>51</v>
      </c>
      <c r="K69" s="8" t="s">
        <v>20</v>
      </c>
      <c r="L69" s="7" t="s">
        <v>26</v>
      </c>
      <c r="M69" s="11" t="s">
        <v>58</v>
      </c>
      <c r="N69" s="11" t="s">
        <v>86</v>
      </c>
      <c r="O69" s="8" t="s">
        <v>20</v>
      </c>
      <c r="P69" s="8" t="s">
        <v>20</v>
      </c>
      <c r="Q69" s="8" t="s">
        <v>20</v>
      </c>
      <c r="R69" s="8" t="s">
        <v>20</v>
      </c>
      <c r="S69" s="8" t="s">
        <v>20</v>
      </c>
      <c r="T69" s="8" t="s">
        <v>20</v>
      </c>
      <c r="U69" s="8" t="s">
        <v>20</v>
      </c>
      <c r="V69" s="8" t="s">
        <v>20</v>
      </c>
      <c r="W69" s="8" t="s">
        <v>20</v>
      </c>
      <c r="X69" s="8" t="s">
        <v>20</v>
      </c>
      <c r="Y69" s="8" t="s">
        <v>20</v>
      </c>
      <c r="Z69" s="8" t="s">
        <v>20</v>
      </c>
      <c r="AD69" s="20">
        <f t="shared" si="7"/>
        <v>7.4782608695652189E-2</v>
      </c>
      <c r="AE69" s="19"/>
      <c r="AH69" s="26">
        <f>(D69*D$79+E69*E$79+F69*F$79+G69*G$79+H69*H$79+I69*I$79+J69*J$79+K69*K$79+L69*L$79+M69*M$79+N69*N$79+O69*O$79+P69*P$79+Q69*Q$79+R69*R$79+S69*S$79+T69*T$79+U69*U$79+V69*V$79+W69*W$79+X69*X$79+Y69*Y$79+Z69*Z$79)/SUM(D$79:Z$79)</f>
        <v>3.9373795761078995E-2</v>
      </c>
    </row>
    <row r="71" spans="1:34" ht="27" customHeight="1">
      <c r="A71" s="128" t="s">
        <v>225</v>
      </c>
      <c r="B71" s="140"/>
      <c r="C71" s="141"/>
      <c r="D71" s="15"/>
      <c r="AD71" s="29">
        <f t="shared" ref="AD71" si="8">AVERAGE(AD72:AD77)</f>
        <v>0</v>
      </c>
      <c r="AE71" s="30"/>
      <c r="AH71" s="29">
        <f t="shared" ref="AH71" si="9">AVERAGE(AH72:AH77)</f>
        <v>0</v>
      </c>
    </row>
    <row r="72" spans="1:34" ht="14.1" customHeight="1">
      <c r="A72" s="3" t="s">
        <v>213</v>
      </c>
      <c r="B72" s="3" t="s">
        <v>214</v>
      </c>
      <c r="C72" s="4">
        <v>2020</v>
      </c>
      <c r="D72" s="31"/>
      <c r="E72" s="31"/>
      <c r="F72" s="31"/>
      <c r="G72" s="31"/>
      <c r="H72" s="31"/>
      <c r="I72" s="32">
        <v>0</v>
      </c>
      <c r="J72" s="32">
        <v>0</v>
      </c>
      <c r="K72" s="32">
        <v>0</v>
      </c>
      <c r="L72" s="32">
        <v>0</v>
      </c>
      <c r="M72" s="32">
        <v>0</v>
      </c>
      <c r="N72" s="32">
        <v>0</v>
      </c>
      <c r="O72" s="31"/>
      <c r="P72" s="31"/>
      <c r="Q72" s="31"/>
      <c r="R72" s="31"/>
      <c r="S72" s="31"/>
      <c r="T72" s="31"/>
      <c r="U72" s="31"/>
      <c r="V72" s="32">
        <v>0</v>
      </c>
      <c r="W72" s="32">
        <v>0</v>
      </c>
      <c r="X72" s="32">
        <v>0</v>
      </c>
      <c r="Y72" s="32">
        <v>0</v>
      </c>
      <c r="Z72" s="33">
        <v>0</v>
      </c>
      <c r="AD72" s="20">
        <f t="shared" ref="AD72" si="10">(I72+J72+K72+L72+M72+N72+V72+W72+X72+Y72+Z72)/11</f>
        <v>0</v>
      </c>
      <c r="AE72" s="19"/>
      <c r="AH72" s="22">
        <f>(I72*I$79+J72*J$79+K72*K$79+L72*L$79+M72*M$79+N72*N$79+V72*V$79+W72*W$79+X72*X$79+Y72*Y$79+Z72*Z$79)/SUM(I$79:N$79,V$79:Z$79)</f>
        <v>0</v>
      </c>
    </row>
    <row r="73" spans="1:34" ht="14.1" customHeight="1">
      <c r="A73" s="3" t="s">
        <v>215</v>
      </c>
      <c r="B73" s="3" t="s">
        <v>216</v>
      </c>
      <c r="C73" s="4">
        <v>2020</v>
      </c>
      <c r="D73" s="32">
        <v>0</v>
      </c>
      <c r="E73" s="32">
        <v>0</v>
      </c>
      <c r="F73" s="32">
        <v>0</v>
      </c>
      <c r="G73" s="32">
        <v>0</v>
      </c>
      <c r="H73" s="32">
        <v>0</v>
      </c>
      <c r="I73" s="32">
        <v>0</v>
      </c>
      <c r="J73" s="32">
        <v>0</v>
      </c>
      <c r="K73" s="32">
        <v>0</v>
      </c>
      <c r="L73" s="32">
        <v>0</v>
      </c>
      <c r="M73" s="32">
        <v>0</v>
      </c>
      <c r="N73" s="32">
        <v>0</v>
      </c>
      <c r="O73" s="32">
        <v>0</v>
      </c>
      <c r="P73" s="32">
        <v>0</v>
      </c>
      <c r="Q73" s="32">
        <v>0</v>
      </c>
      <c r="R73" s="32">
        <v>0</v>
      </c>
      <c r="S73" s="32">
        <v>0</v>
      </c>
      <c r="T73" s="32">
        <v>0</v>
      </c>
      <c r="U73" s="32">
        <v>0</v>
      </c>
      <c r="V73" s="32">
        <v>0</v>
      </c>
      <c r="W73" s="32">
        <v>0</v>
      </c>
      <c r="X73" s="32">
        <v>0</v>
      </c>
      <c r="Y73" s="32">
        <v>0</v>
      </c>
      <c r="Z73" s="33">
        <v>0</v>
      </c>
      <c r="AD73" s="20">
        <f>(D73+E73+F73+G73+H73+I73+J73+K73+L73+M73+N73+O73+P73+Q73+R73+S73+T73+U73+V73+W73+X73+Y73+Z73)/23</f>
        <v>0</v>
      </c>
      <c r="AE73" s="19"/>
      <c r="AH73" s="22">
        <f>(D73*D$79+E73*E$79+F73*F$79+G73*G$79+H73*H$79+I73*I$79+J73*J$79+K73*K$79+L73*L$79+M73*M$79+N73*N$79+O73*O$79+P73*P$79+Q73*Q$79+R73*R$79+S73*S$79+T73*T$79+U73*U$79+V73*V$79+W73*W$79+X73*X$79+Y73*Y$79+Z73*Z$79)/SUM(D$79:Z$79)</f>
        <v>0</v>
      </c>
    </row>
    <row r="74" spans="1:34" ht="14.1" customHeight="1">
      <c r="A74" s="3" t="s">
        <v>217</v>
      </c>
      <c r="B74" s="3" t="s">
        <v>218</v>
      </c>
      <c r="C74" s="4">
        <v>2020</v>
      </c>
      <c r="D74" s="32">
        <v>0</v>
      </c>
      <c r="E74" s="32">
        <v>0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2">
        <v>0</v>
      </c>
      <c r="L74" s="32">
        <v>0</v>
      </c>
      <c r="M74" s="32">
        <v>0</v>
      </c>
      <c r="N74" s="32">
        <v>0</v>
      </c>
      <c r="O74" s="32">
        <v>0</v>
      </c>
      <c r="P74" s="32">
        <v>0</v>
      </c>
      <c r="Q74" s="32">
        <v>0</v>
      </c>
      <c r="R74" s="32">
        <v>0</v>
      </c>
      <c r="S74" s="31"/>
      <c r="T74" s="31"/>
      <c r="U74" s="31"/>
      <c r="V74" s="32">
        <v>0</v>
      </c>
      <c r="W74" s="32">
        <v>0</v>
      </c>
      <c r="X74" s="32">
        <v>0</v>
      </c>
      <c r="Y74" s="32">
        <v>0</v>
      </c>
      <c r="Z74" s="33">
        <v>0</v>
      </c>
      <c r="AD74" s="20">
        <f>(D74+E74+F74+G74+H74+I74+J74+K74+L74+M74+N74+V74+W74+X74+Y74+Z74)/16</f>
        <v>0</v>
      </c>
      <c r="AE74" s="19"/>
      <c r="AH74" s="22">
        <f>(D74*D$79+E74*E$79+F74*F$79+G74*G$79+H74*H$79+I74*I$79+J74*J$79+K74*K$79+L74*L$79+M74*M$79+N74*N$79+V74*V$79+W74*W$79+X74*X$79+Y74*Y$79+Z74*Z$79)/SUM(D$79:N$79,V$79:Z$79)</f>
        <v>0</v>
      </c>
    </row>
    <row r="75" spans="1:34" ht="14.1" customHeight="1">
      <c r="A75" s="3" t="s">
        <v>219</v>
      </c>
      <c r="B75" s="3" t="s">
        <v>220</v>
      </c>
      <c r="C75" s="4">
        <v>2020</v>
      </c>
      <c r="D75" s="31"/>
      <c r="E75" s="31"/>
      <c r="F75" s="31"/>
      <c r="G75" s="31"/>
      <c r="H75" s="31"/>
      <c r="I75" s="32">
        <v>0</v>
      </c>
      <c r="J75" s="32">
        <v>0</v>
      </c>
      <c r="K75" s="32">
        <v>0</v>
      </c>
      <c r="L75" s="32">
        <v>0</v>
      </c>
      <c r="M75" s="32">
        <v>0</v>
      </c>
      <c r="N75" s="32">
        <v>0</v>
      </c>
      <c r="O75" s="31"/>
      <c r="P75" s="31"/>
      <c r="Q75" s="31"/>
      <c r="R75" s="31"/>
      <c r="S75" s="31"/>
      <c r="T75" s="31"/>
      <c r="U75" s="31"/>
      <c r="V75" s="32">
        <v>0</v>
      </c>
      <c r="W75" s="32">
        <v>0</v>
      </c>
      <c r="X75" s="32">
        <v>0</v>
      </c>
      <c r="Y75" s="32">
        <v>0</v>
      </c>
      <c r="Z75" s="33">
        <v>0</v>
      </c>
      <c r="AD75" s="20">
        <f t="shared" ref="AD75" si="11">(I75+J75+K75+L75+M75+N75+V75+W75+X75+Y75+Z75)/11</f>
        <v>0</v>
      </c>
      <c r="AE75" s="19"/>
      <c r="AH75" s="22">
        <f>(I75*I$79+J75*J$79+K75*K$79+L75*L$79+M75*M$79+N75*N$79+V75*V$79+W75*W$79+X75*X$79+Y75*Y$79+Z75*Z$79)/SUM(I$79:N$79,V$79:Z$79)</f>
        <v>0</v>
      </c>
    </row>
    <row r="76" spans="1:34" ht="14.1" customHeight="1">
      <c r="A76" s="3" t="s">
        <v>221</v>
      </c>
      <c r="B76" s="3" t="s">
        <v>222</v>
      </c>
      <c r="C76" s="4">
        <v>2020</v>
      </c>
      <c r="D76" s="32">
        <v>0</v>
      </c>
      <c r="E76" s="32">
        <v>0</v>
      </c>
      <c r="F76" s="32">
        <v>0</v>
      </c>
      <c r="G76" s="32">
        <v>0</v>
      </c>
      <c r="H76" s="32">
        <v>0</v>
      </c>
      <c r="I76" s="32">
        <v>0</v>
      </c>
      <c r="J76" s="32">
        <v>0</v>
      </c>
      <c r="K76" s="32">
        <v>0</v>
      </c>
      <c r="L76" s="32">
        <v>0</v>
      </c>
      <c r="M76" s="32">
        <v>0</v>
      </c>
      <c r="N76" s="32">
        <v>0</v>
      </c>
      <c r="O76" s="32">
        <v>0</v>
      </c>
      <c r="P76" s="32">
        <v>0</v>
      </c>
      <c r="Q76" s="32">
        <v>0</v>
      </c>
      <c r="R76" s="32">
        <v>0</v>
      </c>
      <c r="S76" s="32">
        <v>0</v>
      </c>
      <c r="T76" s="32">
        <v>0</v>
      </c>
      <c r="U76" s="32">
        <v>0</v>
      </c>
      <c r="V76" s="32">
        <v>0</v>
      </c>
      <c r="W76" s="32">
        <v>0</v>
      </c>
      <c r="X76" s="32">
        <v>0</v>
      </c>
      <c r="Y76" s="32">
        <v>0</v>
      </c>
      <c r="Z76" s="33">
        <v>0</v>
      </c>
      <c r="AD76" s="20">
        <f t="shared" ref="AD76:AD77" si="12">(D76+E76+F76+G76+H76+I76+J76+K76+L76+M76+N76+O76+P76+Q76+R76+S76+T76+U76+V76+W76+X76+Y76+Z76)/23</f>
        <v>0</v>
      </c>
      <c r="AE76" s="19"/>
      <c r="AH76" s="22">
        <f t="shared" ref="AH76:AH77" si="13">(D76*D$79+E76*E$79+F76*F$79+G76*G$79+H76*H$79+I76*I$79+J76*J$79+K76*K$79+L76*L$79+M76*M$79+N76*N$79+O76*O$79+P76*P$79+Q76*Q$79+R76*R$79+S76*S$79+T76*T$79+U76*U$79+V76*V$79+W76*W$79+X76*X$79+Y76*Y$79+Z76*Z$79)/SUM(D$79:Z$79)</f>
        <v>0</v>
      </c>
    </row>
    <row r="77" spans="1:34" ht="14.1" customHeight="1">
      <c r="A77" s="3" t="s">
        <v>223</v>
      </c>
      <c r="B77" s="3" t="s">
        <v>224</v>
      </c>
      <c r="C77" s="4">
        <v>2020</v>
      </c>
      <c r="D77" s="32">
        <v>0</v>
      </c>
      <c r="E77" s="32">
        <v>0</v>
      </c>
      <c r="F77" s="32">
        <v>0</v>
      </c>
      <c r="G77" s="32">
        <v>0</v>
      </c>
      <c r="H77" s="32">
        <v>0</v>
      </c>
      <c r="I77" s="32">
        <v>0</v>
      </c>
      <c r="J77" s="32">
        <v>0</v>
      </c>
      <c r="K77" s="32">
        <v>0</v>
      </c>
      <c r="L77" s="32">
        <v>0</v>
      </c>
      <c r="M77" s="32">
        <v>0</v>
      </c>
      <c r="N77" s="32">
        <v>0</v>
      </c>
      <c r="O77" s="32">
        <v>0</v>
      </c>
      <c r="P77" s="32">
        <v>0</v>
      </c>
      <c r="Q77" s="32">
        <v>0</v>
      </c>
      <c r="R77" s="32">
        <v>0</v>
      </c>
      <c r="S77" s="32">
        <v>0</v>
      </c>
      <c r="T77" s="32">
        <v>0</v>
      </c>
      <c r="U77" s="32">
        <v>0</v>
      </c>
      <c r="V77" s="32">
        <v>0</v>
      </c>
      <c r="W77" s="32">
        <v>0</v>
      </c>
      <c r="X77" s="32">
        <v>0</v>
      </c>
      <c r="Y77" s="32">
        <v>0</v>
      </c>
      <c r="Z77" s="33">
        <v>0</v>
      </c>
      <c r="AD77" s="20">
        <f t="shared" si="12"/>
        <v>0</v>
      </c>
      <c r="AE77" s="19"/>
      <c r="AH77" s="22">
        <f t="shared" si="13"/>
        <v>0</v>
      </c>
    </row>
    <row r="79" spans="1:34" s="14" customFormat="1" ht="12" customHeight="1">
      <c r="D79" s="14">
        <v>39</v>
      </c>
      <c r="E79" s="14">
        <v>43</v>
      </c>
      <c r="F79" s="14">
        <v>10</v>
      </c>
      <c r="G79" s="14">
        <v>41</v>
      </c>
      <c r="H79" s="14">
        <v>40</v>
      </c>
      <c r="I79" s="14">
        <v>10</v>
      </c>
      <c r="J79" s="14">
        <v>275</v>
      </c>
      <c r="K79" s="14">
        <v>6</v>
      </c>
      <c r="L79" s="14">
        <v>10</v>
      </c>
      <c r="M79" s="14">
        <v>36</v>
      </c>
      <c r="N79" s="14">
        <v>25</v>
      </c>
      <c r="O79" s="14">
        <v>11</v>
      </c>
      <c r="P79" s="14">
        <v>37</v>
      </c>
      <c r="Q79" s="14">
        <v>6</v>
      </c>
      <c r="R79" s="14">
        <v>33</v>
      </c>
      <c r="S79" s="14">
        <v>2</v>
      </c>
      <c r="T79" s="14">
        <v>3</v>
      </c>
      <c r="U79" s="14">
        <v>30</v>
      </c>
      <c r="V79" s="14">
        <v>54</v>
      </c>
      <c r="W79" s="14">
        <v>65</v>
      </c>
      <c r="X79" s="14">
        <v>229</v>
      </c>
      <c r="Y79" s="14">
        <v>11</v>
      </c>
      <c r="Z79" s="14">
        <v>22</v>
      </c>
    </row>
  </sheetData>
  <mergeCells count="11">
    <mergeCell ref="AB3:AD3"/>
    <mergeCell ref="AF3:AH3"/>
    <mergeCell ref="A58:C58"/>
    <mergeCell ref="A71:C71"/>
    <mergeCell ref="A1:Z1"/>
    <mergeCell ref="D3:H3"/>
    <mergeCell ref="I3:N3"/>
    <mergeCell ref="O3:R3"/>
    <mergeCell ref="S3:U3"/>
    <mergeCell ref="V3:X3"/>
    <mergeCell ref="Y3:Z3"/>
  </mergeCells>
  <conditionalFormatting sqref="D7:Z33">
    <cfRule type="cellIs" dxfId="6" priority="1" operator="equal">
      <formula>$J$38</formula>
    </cfRule>
    <cfRule type="cellIs" dxfId="5" priority="3" operator="between">
      <formula>$G$38</formula>
      <formula>$H$38</formula>
    </cfRule>
    <cfRule type="cellIs" dxfId="4" priority="4" operator="between">
      <formula>$H$38</formula>
      <formula>$I$38</formula>
    </cfRule>
    <cfRule type="cellIs" dxfId="3" priority="5" operator="greaterThan">
      <formula>$I$38</formula>
    </cfRule>
    <cfRule type="cellIs" dxfId="2" priority="10" operator="equal">
      <formula>$E$38</formula>
    </cfRule>
    <cfRule type="cellIs" dxfId="1" priority="11" operator="equal">
      <formula>$D$38</formula>
    </cfRule>
  </conditionalFormatting>
  <conditionalFormatting sqref="D7:Z32">
    <cfRule type="cellIs" dxfId="0" priority="2" operator="between">
      <formula>$F$38</formula>
      <formula>$G$38</formula>
    </cfRule>
  </conditionalFormatting>
  <pageMargins left="0.05" right="0.05" top="0.5" bottom="0.5" header="0" footer="0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79"/>
  <sheetViews>
    <sheetView workbookViewId="0">
      <pane xSplit="3" ySplit="4" topLeftCell="D5" activePane="bottomRight" state="frozen"/>
      <selection pane="topRight" activeCell="D1" sqref="D1"/>
      <selection pane="bottomLeft" activeCell="A5" sqref="A5"/>
      <selection pane="bottomRight" activeCell="AB11" sqref="AB11"/>
    </sheetView>
  </sheetViews>
  <sheetFormatPr defaultColWidth="9.140625" defaultRowHeight="15"/>
  <cols>
    <col min="1" max="16384" width="9.140625" style="45"/>
  </cols>
  <sheetData>
    <row r="1" spans="1:34" s="41" customFormat="1" ht="15.95" customHeight="1">
      <c r="A1" s="150" t="s">
        <v>227</v>
      </c>
      <c r="B1" s="150"/>
      <c r="C1" s="150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</row>
    <row r="2" spans="1:34" s="41" customFormat="1" ht="12" customHeight="1"/>
    <row r="3" spans="1:34" s="41" customFormat="1" ht="14.1" customHeight="1">
      <c r="A3" s="42"/>
      <c r="B3" s="42"/>
      <c r="C3" s="42"/>
      <c r="D3" s="145" t="s">
        <v>0</v>
      </c>
      <c r="E3" s="146"/>
      <c r="F3" s="146"/>
      <c r="G3" s="146"/>
      <c r="H3" s="146"/>
      <c r="I3" s="145" t="s">
        <v>1</v>
      </c>
      <c r="J3" s="146"/>
      <c r="K3" s="146"/>
      <c r="L3" s="146"/>
      <c r="M3" s="146"/>
      <c r="N3" s="146"/>
      <c r="O3" s="145" t="s">
        <v>2</v>
      </c>
      <c r="P3" s="146"/>
      <c r="Q3" s="146"/>
      <c r="R3" s="146"/>
      <c r="S3" s="145" t="s">
        <v>3</v>
      </c>
      <c r="T3" s="146"/>
      <c r="U3" s="146"/>
      <c r="V3" s="145" t="s">
        <v>4</v>
      </c>
      <c r="W3" s="146"/>
      <c r="X3" s="146"/>
      <c r="Y3" s="145" t="s">
        <v>5</v>
      </c>
      <c r="Z3" s="146"/>
      <c r="AC3" s="145" t="s">
        <v>228</v>
      </c>
      <c r="AD3" s="146"/>
      <c r="AE3" s="43"/>
      <c r="AF3" s="43"/>
      <c r="AG3" s="145" t="s">
        <v>229</v>
      </c>
      <c r="AH3" s="146"/>
    </row>
    <row r="4" spans="1:34" s="41" customFormat="1" ht="14.1" customHeight="1">
      <c r="A4" s="42"/>
      <c r="B4" s="42"/>
      <c r="C4" s="42"/>
      <c r="D4" s="44" t="s">
        <v>6</v>
      </c>
      <c r="E4" s="44" t="s">
        <v>7</v>
      </c>
      <c r="F4" s="44" t="s">
        <v>8</v>
      </c>
      <c r="G4" s="44" t="s">
        <v>9</v>
      </c>
      <c r="H4" s="44" t="s">
        <v>10</v>
      </c>
      <c r="I4" s="44" t="s">
        <v>6</v>
      </c>
      <c r="J4" s="44" t="s">
        <v>7</v>
      </c>
      <c r="K4" s="44" t="s">
        <v>8</v>
      </c>
      <c r="L4" s="44" t="s">
        <v>9</v>
      </c>
      <c r="M4" s="44" t="s">
        <v>10</v>
      </c>
      <c r="N4" s="44" t="s">
        <v>11</v>
      </c>
      <c r="O4" s="44" t="s">
        <v>6</v>
      </c>
      <c r="P4" s="44" t="s">
        <v>7</v>
      </c>
      <c r="Q4" s="44" t="s">
        <v>8</v>
      </c>
      <c r="R4" s="44" t="s">
        <v>10</v>
      </c>
      <c r="S4" s="44" t="s">
        <v>6</v>
      </c>
      <c r="T4" s="44" t="s">
        <v>8</v>
      </c>
      <c r="U4" s="44" t="s">
        <v>10</v>
      </c>
      <c r="V4" s="44" t="s">
        <v>6</v>
      </c>
      <c r="W4" s="44" t="s">
        <v>7</v>
      </c>
      <c r="X4" s="44" t="s">
        <v>8</v>
      </c>
      <c r="Y4" s="44" t="s">
        <v>6</v>
      </c>
      <c r="Z4" s="44" t="s">
        <v>9</v>
      </c>
      <c r="AC4" s="44"/>
      <c r="AD4" s="44">
        <v>2019</v>
      </c>
      <c r="AG4" s="44"/>
      <c r="AH4" s="44">
        <v>2019</v>
      </c>
    </row>
    <row r="6" spans="1:34" ht="15.75">
      <c r="B6" s="46" t="s">
        <v>199</v>
      </c>
      <c r="AD6" s="76">
        <f>AVERAGE(AD7:AD33)</f>
        <v>0.40773201792910035</v>
      </c>
      <c r="AH6" s="76">
        <f>AVERAGE(AH7:AH33)</f>
        <v>0.40160942463207144</v>
      </c>
    </row>
    <row r="7" spans="1:34" ht="15.75">
      <c r="A7" s="48" t="s">
        <v>37</v>
      </c>
      <c r="B7" s="49" t="s">
        <v>147</v>
      </c>
      <c r="C7" s="50">
        <v>2019</v>
      </c>
      <c r="D7" s="51">
        <v>0</v>
      </c>
      <c r="E7" s="51">
        <v>0</v>
      </c>
      <c r="F7" s="51">
        <v>0</v>
      </c>
      <c r="G7" s="51">
        <v>0</v>
      </c>
      <c r="H7" s="51">
        <v>0</v>
      </c>
      <c r="I7" s="51">
        <v>0</v>
      </c>
      <c r="J7" s="52">
        <v>0.39</v>
      </c>
      <c r="K7" s="51">
        <v>0</v>
      </c>
      <c r="L7" s="51">
        <v>0</v>
      </c>
      <c r="M7" s="53">
        <v>0.56000000000000005</v>
      </c>
      <c r="N7" s="54">
        <v>1</v>
      </c>
      <c r="O7" s="51">
        <v>0</v>
      </c>
      <c r="P7" s="51">
        <v>0</v>
      </c>
      <c r="Q7" s="51">
        <v>0</v>
      </c>
      <c r="R7" s="52">
        <v>0.3</v>
      </c>
      <c r="S7" s="51">
        <v>0</v>
      </c>
      <c r="T7" s="51">
        <v>0</v>
      </c>
      <c r="U7" s="51">
        <v>0</v>
      </c>
      <c r="V7" s="51">
        <v>0</v>
      </c>
      <c r="W7" s="51">
        <v>0</v>
      </c>
      <c r="X7" s="51">
        <v>0</v>
      </c>
      <c r="Y7" s="51">
        <v>0</v>
      </c>
      <c r="Z7" s="55">
        <v>0</v>
      </c>
      <c r="AD7" s="77">
        <f>(D7+E7+F7+G7+H7+I7+J7+K7+L7+M7+N7+O7+P7+Q7+R7+S7+T7+U7+V7+W7+X7+Y7+Z7)/23</f>
        <v>9.7826086956521743E-2</v>
      </c>
      <c r="AH7" s="77">
        <f>(D7*D$79+E7*E$79+F7*F$79+G7*G$79+H7*H$79+I7*I$79+J7*J$79+K7*K$79+L7*L$79+M7*M$79+N7*N$79+O7*O$79+P7*P$79+Q7*Q$79+R7*R$79+S7*S$79+T7*T$79+U7*U$79+V7*V$79+W7*W$79+X7*X$79+Y7*Y$79+Z7*Z$79)/SUM(D$79:Z$79)</f>
        <v>0.15636801541425818</v>
      </c>
    </row>
    <row r="8" spans="1:34" ht="15.75">
      <c r="A8" s="48" t="s">
        <v>42</v>
      </c>
      <c r="B8" s="49" t="s">
        <v>148</v>
      </c>
      <c r="C8" s="50">
        <v>2019</v>
      </c>
      <c r="D8" s="53">
        <v>0.67</v>
      </c>
      <c r="E8" s="51">
        <v>0</v>
      </c>
      <c r="F8" s="51">
        <v>0</v>
      </c>
      <c r="G8" s="51">
        <v>0</v>
      </c>
      <c r="H8" s="52">
        <v>0.45</v>
      </c>
      <c r="I8" s="54">
        <v>0.8</v>
      </c>
      <c r="J8" s="58">
        <v>0.09</v>
      </c>
      <c r="K8" s="51">
        <v>0</v>
      </c>
      <c r="L8" s="53">
        <v>0.6</v>
      </c>
      <c r="M8" s="53">
        <v>0.67</v>
      </c>
      <c r="N8" s="54">
        <v>0.88</v>
      </c>
      <c r="O8" s="58">
        <v>0.18</v>
      </c>
      <c r="P8" s="53">
        <v>0.73</v>
      </c>
      <c r="Q8" s="51">
        <v>0</v>
      </c>
      <c r="R8" s="52">
        <v>0.48</v>
      </c>
      <c r="S8" s="54">
        <v>1</v>
      </c>
      <c r="T8" s="51">
        <v>0</v>
      </c>
      <c r="U8" s="52">
        <v>0.4</v>
      </c>
      <c r="V8" s="58">
        <v>0.2</v>
      </c>
      <c r="W8" s="51">
        <v>0</v>
      </c>
      <c r="X8" s="51">
        <v>0</v>
      </c>
      <c r="Y8" s="52">
        <v>0.45</v>
      </c>
      <c r="Z8" s="59">
        <v>0.5</v>
      </c>
      <c r="AD8" s="77">
        <f>(D8+E8+F8+G8+H8+I8+J8+K8+L8+M8+N8+O8+P8+Q8+R8+S8+T8+U8+V8+W8+X8+Y8+Z8)/23</f>
        <v>0.35217391304347834</v>
      </c>
      <c r="AH8" s="77">
        <f>(D8*D$79+E8*E$79+F8*F$79+G8*G$79+H8*H$79+I8*I$79+J8*J$79+K8*K$79+L8*L$79+M8*M$79+N8*N$79+O8*O$79+P8*P$79+Q8*Q$79+R8*R$79+S8*S$79+T8*T$79+U8*U$79+V8*V$79+W8*W$79+X8*X$79+Y8*Y$79+Z8*Z$79)/SUM(D$79:Z$79)</f>
        <v>0.20672447013487474</v>
      </c>
    </row>
    <row r="9" spans="1:34" ht="15.75">
      <c r="A9" s="48" t="s">
        <v>68</v>
      </c>
      <c r="B9" s="49" t="s">
        <v>149</v>
      </c>
      <c r="C9" s="50">
        <v>2019</v>
      </c>
      <c r="D9" s="54">
        <v>0.92</v>
      </c>
      <c r="E9" s="54">
        <v>0.77</v>
      </c>
      <c r="F9" s="53">
        <v>0.7</v>
      </c>
      <c r="G9" s="54">
        <v>0.93</v>
      </c>
      <c r="H9" s="54">
        <v>0.85</v>
      </c>
      <c r="I9" s="54">
        <v>0.8</v>
      </c>
      <c r="J9" s="58">
        <v>0.23</v>
      </c>
      <c r="K9" s="53">
        <v>0.5</v>
      </c>
      <c r="L9" s="58">
        <v>0.1</v>
      </c>
      <c r="M9" s="53">
        <v>0.69</v>
      </c>
      <c r="N9" s="54">
        <v>1</v>
      </c>
      <c r="O9" s="54">
        <v>1</v>
      </c>
      <c r="P9" s="53">
        <v>0.59</v>
      </c>
      <c r="Q9" s="53">
        <v>0.5</v>
      </c>
      <c r="R9" s="53">
        <v>0.57999999999999996</v>
      </c>
      <c r="S9" s="54">
        <v>1</v>
      </c>
      <c r="T9" s="54">
        <v>1</v>
      </c>
      <c r="U9" s="54">
        <v>1</v>
      </c>
      <c r="V9" s="58">
        <v>0.02</v>
      </c>
      <c r="W9" s="58">
        <v>0.05</v>
      </c>
      <c r="X9" s="51">
        <v>0</v>
      </c>
      <c r="Y9" s="51">
        <v>0</v>
      </c>
      <c r="Z9" s="59">
        <v>0.64</v>
      </c>
      <c r="AD9" s="77">
        <f>(D9+E9+F9+G9+H9+I9+J9+K9+L9+M9+N9+O9+P9+Q9+R9+S9+T9+U9+V9+W9+X9+Y9+Z9)/23</f>
        <v>0.60304347826086957</v>
      </c>
      <c r="AH9" s="77">
        <f>(D9*D$79+E9*E$79+F9*F$79+G9*G$79+H9*H$79+I9*I$79+J9*J$79+K9*K$79+L9*L$79+M9*M$79+N9*N$79+O9*O$79+P9*P$79+Q9*Q$79+R9*R$79+S9*S$79+T9*T$79+U9*U$79+V9*V$79+W9*W$79+X9*X$79+Y9*Y$79+Z9*Z$79)/SUM(D$79:Z$79)</f>
        <v>0.36762042389210015</v>
      </c>
    </row>
    <row r="10" spans="1:34" ht="15.75">
      <c r="A10" s="48" t="s">
        <v>81</v>
      </c>
      <c r="B10" s="49" t="s">
        <v>150</v>
      </c>
      <c r="C10" s="50">
        <v>2019</v>
      </c>
      <c r="D10" s="58">
        <v>0.23</v>
      </c>
      <c r="E10" s="52">
        <v>0.47</v>
      </c>
      <c r="F10" s="52">
        <v>0.3</v>
      </c>
      <c r="G10" s="58">
        <v>7.0000000000000007E-2</v>
      </c>
      <c r="H10" s="52">
        <v>0.45</v>
      </c>
      <c r="I10" s="51">
        <v>0</v>
      </c>
      <c r="J10" s="52">
        <v>0.32</v>
      </c>
      <c r="K10" s="51">
        <v>0</v>
      </c>
      <c r="L10" s="51">
        <v>0</v>
      </c>
      <c r="M10" s="53">
        <v>0.61</v>
      </c>
      <c r="N10" s="54">
        <v>0.88</v>
      </c>
      <c r="O10" s="60"/>
      <c r="P10" s="60"/>
      <c r="Q10" s="60"/>
      <c r="R10" s="60"/>
      <c r="S10" s="51">
        <v>0</v>
      </c>
      <c r="T10" s="51">
        <v>0</v>
      </c>
      <c r="U10" s="53">
        <v>0.73</v>
      </c>
      <c r="V10" s="58">
        <v>0.02</v>
      </c>
      <c r="W10" s="51">
        <v>0</v>
      </c>
      <c r="X10" s="51">
        <v>0</v>
      </c>
      <c r="Y10" s="51">
        <v>0</v>
      </c>
      <c r="Z10" s="55">
        <v>0</v>
      </c>
      <c r="AD10" s="77">
        <f>(D10+E10+F10+G10+H10+I10+J10+K10+L10+M10+N10+S10+T10+U10+V10+W10+X10+Y10+Z10)/19</f>
        <v>0.21473684210526317</v>
      </c>
      <c r="AH10" s="77">
        <f>(D10*D$79+E10*E$79+F10*F$79+G10*G$79+H10*H$79+I10*I$79+J10*J$79+K10*K$79+L10*L$79+M10*M$79+N10*N$79+S10*S$79+T10*T$79+U10*U$79+V10*V$79+W10*W$79+X10*X$79+Y10*Y$79+Z10*Z$79)/SUM(D$79:N$79,S$79:Z$79)</f>
        <v>0.21870662460567827</v>
      </c>
    </row>
    <row r="11" spans="1:34" ht="15.75">
      <c r="A11" s="48" t="s">
        <v>75</v>
      </c>
      <c r="B11" s="49" t="s">
        <v>151</v>
      </c>
      <c r="C11" s="50">
        <v>2019</v>
      </c>
      <c r="D11" s="58">
        <v>0.03</v>
      </c>
      <c r="E11" s="51">
        <v>0</v>
      </c>
      <c r="F11" s="58">
        <v>0.2</v>
      </c>
      <c r="G11" s="58">
        <v>0.02</v>
      </c>
      <c r="H11" s="53">
        <v>0.65</v>
      </c>
      <c r="I11" s="53">
        <v>0.5</v>
      </c>
      <c r="J11" s="52">
        <v>0.37</v>
      </c>
      <c r="K11" s="53">
        <v>0.5</v>
      </c>
      <c r="L11" s="53">
        <v>0.5</v>
      </c>
      <c r="M11" s="58">
        <v>0.17</v>
      </c>
      <c r="N11" s="54">
        <v>0.88</v>
      </c>
      <c r="O11" s="54">
        <v>1</v>
      </c>
      <c r="P11" s="58">
        <v>0.19</v>
      </c>
      <c r="Q11" s="52">
        <v>0.33</v>
      </c>
      <c r="R11" s="54">
        <v>1</v>
      </c>
      <c r="S11" s="53">
        <v>0.5</v>
      </c>
      <c r="T11" s="52">
        <v>0.33</v>
      </c>
      <c r="U11" s="52">
        <v>0.4</v>
      </c>
      <c r="V11" s="51">
        <v>0</v>
      </c>
      <c r="W11" s="51">
        <v>0</v>
      </c>
      <c r="X11" s="54">
        <v>0.83</v>
      </c>
      <c r="Y11" s="51">
        <v>0</v>
      </c>
      <c r="Z11" s="55">
        <v>0</v>
      </c>
      <c r="AD11" s="77">
        <f>(D11+E11+F11+G11+H11+I11+J11+K11+L11+M11+N11+O11+P11+Q11+R11+S11+T11+U11+V11+W11+X11+Y11+Z11)/23</f>
        <v>0.36521739130434783</v>
      </c>
      <c r="AH11" s="77">
        <f>(D11*D$79+E11*E$79+F11*F$79+G11*G$79+H11*H$79+I11*I$79+J11*J$79+K11*K$79+L11*L$79+M11*M$79+N11*N$79+O11*O$79+P11*P$79+Q11*Q$79+R11*R$79+S11*S$79+T11*T$79+U11*U$79+V11*V$79+W11*W$79+X11*X$79+Y11*Y$79+Z11*Z$79)/SUM(D$79:Z$79)</f>
        <v>0.41419075144508671</v>
      </c>
    </row>
    <row r="12" spans="1:34" ht="15.75">
      <c r="A12" s="48" t="s">
        <v>88</v>
      </c>
      <c r="B12" s="49" t="s">
        <v>152</v>
      </c>
      <c r="C12" s="50">
        <v>2019</v>
      </c>
      <c r="D12" s="54">
        <v>1</v>
      </c>
      <c r="E12" s="54">
        <v>0.84</v>
      </c>
      <c r="F12" s="52">
        <v>0.4</v>
      </c>
      <c r="G12" s="58">
        <v>0.17</v>
      </c>
      <c r="H12" s="53">
        <v>0.6</v>
      </c>
      <c r="I12" s="54">
        <v>0.8</v>
      </c>
      <c r="J12" s="54">
        <v>0.76</v>
      </c>
      <c r="K12" s="58">
        <v>0.17</v>
      </c>
      <c r="L12" s="53">
        <v>0.5</v>
      </c>
      <c r="M12" s="53">
        <v>0.64</v>
      </c>
      <c r="N12" s="58">
        <v>0.12</v>
      </c>
      <c r="O12" s="60"/>
      <c r="P12" s="60"/>
      <c r="Q12" s="60"/>
      <c r="R12" s="60"/>
      <c r="S12" s="60"/>
      <c r="T12" s="60"/>
      <c r="U12" s="60"/>
      <c r="V12" s="58">
        <v>0.09</v>
      </c>
      <c r="W12" s="58">
        <v>0.18</v>
      </c>
      <c r="X12" s="58">
        <v>0.02</v>
      </c>
      <c r="Y12" s="54">
        <v>0.82</v>
      </c>
      <c r="Z12" s="61">
        <v>0.82</v>
      </c>
      <c r="AD12" s="77">
        <f>(D12+E12+F12+G12+H12+I12+J12+K12+L12+M12+N12+V12+W12+X12+Y12+Z12)/16</f>
        <v>0.49562499999999993</v>
      </c>
      <c r="AH12" s="77">
        <f>(D12*D$79+E12*E$79+F12*F$79+G12*G$79+H12*H$79+I12*I$79+J12*J$79+K12*K$79+L12*L$79+M12*M$79+N12*N$79+V12*V$79+W12*W$79+X12*X$79+Y12*Y$79+Z12*Z$79)/SUM(D$79:N$79,V$79:Z$79)</f>
        <v>0.4447052401746725</v>
      </c>
    </row>
    <row r="13" spans="1:34" ht="15.75">
      <c r="A13" s="48" t="s">
        <v>105</v>
      </c>
      <c r="B13" s="49" t="s">
        <v>153</v>
      </c>
      <c r="C13" s="50">
        <v>2019</v>
      </c>
      <c r="D13" s="53">
        <v>0.67</v>
      </c>
      <c r="E13" s="58">
        <v>0.12</v>
      </c>
      <c r="F13" s="58">
        <v>0.1</v>
      </c>
      <c r="G13" s="51">
        <v>0</v>
      </c>
      <c r="H13" s="52">
        <v>0.45</v>
      </c>
      <c r="I13" s="53">
        <v>0.5</v>
      </c>
      <c r="J13" s="52">
        <v>0.41</v>
      </c>
      <c r="K13" s="51">
        <v>0</v>
      </c>
      <c r="L13" s="54">
        <v>1</v>
      </c>
      <c r="M13" s="53">
        <v>0.61</v>
      </c>
      <c r="N13" s="58">
        <v>0.24</v>
      </c>
      <c r="O13" s="60"/>
      <c r="P13" s="60"/>
      <c r="Q13" s="60"/>
      <c r="R13" s="60"/>
      <c r="S13" s="60"/>
      <c r="T13" s="60"/>
      <c r="U13" s="60"/>
      <c r="V13" s="52">
        <v>0.37</v>
      </c>
      <c r="W13" s="58">
        <v>0.11</v>
      </c>
      <c r="X13" s="58">
        <v>0.19</v>
      </c>
      <c r="Y13" s="53">
        <v>0.55000000000000004</v>
      </c>
      <c r="Z13" s="62">
        <v>0.27</v>
      </c>
      <c r="AD13" s="77">
        <f>(D13+E13+F13+G13+H13+I13+J13+K13+L13+M13+N13+V13+W13+X13+Y13+Z13)/16</f>
        <v>0.34937499999999999</v>
      </c>
      <c r="AH13" s="77">
        <f>(D13*D$79+E13*E$79+F13*F$79+G13*G$79+H13*H$79+I13*I$79+J13*J$79+K13*K$79+L13*L$79+M13*M$79+N13*N$79+V13*V$79+W13*W$79+X13*X$79+Y13*Y$79+Z13*Z$79)/SUM(D$79:N$79,V$79:Z$79)</f>
        <v>0.31509825327510921</v>
      </c>
    </row>
    <row r="14" spans="1:34" ht="15.75">
      <c r="A14" s="48" t="s">
        <v>98</v>
      </c>
      <c r="B14" s="49" t="s">
        <v>154</v>
      </c>
      <c r="C14" s="50">
        <v>2019</v>
      </c>
      <c r="D14" s="54">
        <v>1</v>
      </c>
      <c r="E14" s="54">
        <v>1</v>
      </c>
      <c r="F14" s="52">
        <v>0.4</v>
      </c>
      <c r="G14" s="58">
        <v>0.17</v>
      </c>
      <c r="H14" s="53">
        <v>0.55000000000000004</v>
      </c>
      <c r="I14" s="51">
        <v>0</v>
      </c>
      <c r="J14" s="58">
        <v>0.02</v>
      </c>
      <c r="K14" s="51">
        <v>0</v>
      </c>
      <c r="L14" s="51">
        <v>0</v>
      </c>
      <c r="M14" s="51">
        <v>0</v>
      </c>
      <c r="N14" s="58">
        <v>0.12</v>
      </c>
      <c r="O14" s="60"/>
      <c r="P14" s="60"/>
      <c r="Q14" s="60"/>
      <c r="R14" s="60"/>
      <c r="S14" s="54">
        <v>1</v>
      </c>
      <c r="T14" s="51">
        <v>0</v>
      </c>
      <c r="U14" s="54">
        <v>1</v>
      </c>
      <c r="V14" s="51">
        <v>0</v>
      </c>
      <c r="W14" s="51">
        <v>0</v>
      </c>
      <c r="X14" s="51">
        <v>0</v>
      </c>
      <c r="Y14" s="51">
        <v>0</v>
      </c>
      <c r="Z14" s="55">
        <v>0</v>
      </c>
      <c r="AD14" s="77">
        <f>(D14+E14+F14+G14+H14+I14+J14+K14+L14+M14+N14+S14+T14+U14+V14+W14+X14+Y14+Z14)/19</f>
        <v>0.27684210526315789</v>
      </c>
      <c r="AH14" s="77">
        <f>(D14*D$79+E14*E$79+F14*F$79+G14*G$79+H14*H$79+I14*I$79+J14*J$79+K14*K$79+L14*L$79+M14*M$79+N14*N$79+S14*S$79+T14*T$79+U14*U$79+V14*V$79+W14*W$79+X14*X$79+Y14*Y$79+Z14*Z$79)/SUM(D$79:N$79,S$79:Z$79)</f>
        <v>0.16348054679284962</v>
      </c>
    </row>
    <row r="15" spans="1:34" ht="15.75">
      <c r="A15" s="48" t="s">
        <v>83</v>
      </c>
      <c r="B15" s="49" t="s">
        <v>155</v>
      </c>
      <c r="C15" s="50">
        <v>2019</v>
      </c>
      <c r="D15" s="54">
        <v>1</v>
      </c>
      <c r="E15" s="54">
        <v>0.91</v>
      </c>
      <c r="F15" s="51">
        <v>0</v>
      </c>
      <c r="G15" s="52">
        <v>0.37</v>
      </c>
      <c r="H15" s="52">
        <v>0.28000000000000003</v>
      </c>
      <c r="I15" s="51">
        <v>0</v>
      </c>
      <c r="J15" s="54">
        <v>0.96</v>
      </c>
      <c r="K15" s="51">
        <v>0</v>
      </c>
      <c r="L15" s="53">
        <v>0.5</v>
      </c>
      <c r="M15" s="54">
        <v>0.83</v>
      </c>
      <c r="N15" s="54">
        <v>0.88</v>
      </c>
      <c r="O15" s="60"/>
      <c r="P15" s="60"/>
      <c r="Q15" s="60"/>
      <c r="R15" s="60"/>
      <c r="S15" s="53">
        <v>0.5</v>
      </c>
      <c r="T15" s="51">
        <v>0</v>
      </c>
      <c r="U15" s="52">
        <v>0.4</v>
      </c>
      <c r="V15" s="58">
        <v>0.15</v>
      </c>
      <c r="W15" s="53">
        <v>0.6</v>
      </c>
      <c r="X15" s="51">
        <v>0</v>
      </c>
      <c r="Y15" s="51">
        <v>0</v>
      </c>
      <c r="Z15" s="55">
        <v>0</v>
      </c>
      <c r="AD15" s="77">
        <f>(D15+E15+F15+G15+H15+I15+J15+K15+L15+M15+N15+S15+T15+U15+V15+W15+X15+Y15+Z15)/19</f>
        <v>0.388421052631579</v>
      </c>
      <c r="AH15" s="77">
        <f>(D15*D$79+E15*E$79+F15*F$79+G15*G$79+H15*H$79+I15*I$79+J15*J$79+K15*K$79+L15*L$79+M15*M$79+N15*N$79+S15*S$79+T15*T$79+U15*U$79+V15*V$79+W15*W$79+X15*X$79+Y15*Y$79+Z15*Z$79)/SUM(D$79:N$79,S$79:Z$79)</f>
        <v>0.51049421661409045</v>
      </c>
    </row>
    <row r="16" spans="1:34" ht="15.75">
      <c r="A16" s="48" t="s">
        <v>95</v>
      </c>
      <c r="B16" s="49" t="s">
        <v>156</v>
      </c>
      <c r="C16" s="50">
        <v>2019</v>
      </c>
      <c r="D16" s="54">
        <v>0.92</v>
      </c>
      <c r="E16" s="52">
        <v>0.37</v>
      </c>
      <c r="F16" s="58">
        <v>0.1</v>
      </c>
      <c r="G16" s="58">
        <v>7.0000000000000007E-2</v>
      </c>
      <c r="H16" s="53">
        <v>0.5</v>
      </c>
      <c r="I16" s="53">
        <v>0.5</v>
      </c>
      <c r="J16" s="54">
        <v>0.84</v>
      </c>
      <c r="K16" s="58">
        <v>0.17</v>
      </c>
      <c r="L16" s="54">
        <v>1</v>
      </c>
      <c r="M16" s="54">
        <v>0.94</v>
      </c>
      <c r="N16" s="54">
        <v>1</v>
      </c>
      <c r="O16" s="52">
        <v>0.27</v>
      </c>
      <c r="P16" s="54">
        <v>0.78</v>
      </c>
      <c r="Q16" s="58">
        <v>0.17</v>
      </c>
      <c r="R16" s="54">
        <v>0.79</v>
      </c>
      <c r="S16" s="51">
        <v>0</v>
      </c>
      <c r="T16" s="51">
        <v>0</v>
      </c>
      <c r="U16" s="58">
        <v>0.2</v>
      </c>
      <c r="V16" s="52">
        <v>0.3</v>
      </c>
      <c r="W16" s="58">
        <v>0.11</v>
      </c>
      <c r="X16" s="58">
        <v>0.02</v>
      </c>
      <c r="Y16" s="58">
        <v>0.09</v>
      </c>
      <c r="Z16" s="63">
        <v>0.05</v>
      </c>
      <c r="AD16" s="77">
        <f>(D16+E16+F16+G16+H16+I16+J16+K16+L16+M16+N16+O16+P16+Q16+R16+S16+T16+U16+V16+W16+X16+Y16+Z16)/23</f>
        <v>0.39956521739130435</v>
      </c>
      <c r="AH16" s="77">
        <f>(D16*D$79+E16*E$79+F16*F$79+G16*G$79+H16*H$79+I16*I$79+J16*J$79+K16*K$79+L16*L$79+M16*M$79+N16*N$79+O16*O$79+P16*P$79+Q16*Q$79+R16*R$79+S16*S$79+T16*T$79+U16*U$79+V16*V$79+W16*W$79+X16*X$79+Y16*Y$79+Z16*Z$79)/SUM(D$79:Z$79)</f>
        <v>0.45901734104046238</v>
      </c>
    </row>
    <row r="17" spans="1:34" ht="15.75">
      <c r="A17" s="48" t="s">
        <v>99</v>
      </c>
      <c r="B17" s="49" t="s">
        <v>157</v>
      </c>
      <c r="C17" s="50">
        <v>2019</v>
      </c>
      <c r="D17" s="53">
        <v>0.54</v>
      </c>
      <c r="E17" s="54">
        <v>0.91</v>
      </c>
      <c r="F17" s="54">
        <v>0.9</v>
      </c>
      <c r="G17" s="52">
        <v>0.44</v>
      </c>
      <c r="H17" s="54">
        <v>0.8</v>
      </c>
      <c r="I17" s="54">
        <v>0.8</v>
      </c>
      <c r="J17" s="54">
        <v>0.78</v>
      </c>
      <c r="K17" s="53">
        <v>0.5</v>
      </c>
      <c r="L17" s="53">
        <v>0.5</v>
      </c>
      <c r="M17" s="54">
        <v>0.94</v>
      </c>
      <c r="N17" s="54">
        <v>0.88</v>
      </c>
      <c r="O17" s="52">
        <v>0.45</v>
      </c>
      <c r="P17" s="53">
        <v>0.73</v>
      </c>
      <c r="Q17" s="51">
        <v>0</v>
      </c>
      <c r="R17" s="53">
        <v>0.55000000000000004</v>
      </c>
      <c r="S17" s="53">
        <v>0.5</v>
      </c>
      <c r="T17" s="51">
        <v>0</v>
      </c>
      <c r="U17" s="52">
        <v>0.4</v>
      </c>
      <c r="V17" s="58">
        <v>0.09</v>
      </c>
      <c r="W17" s="58">
        <v>0.11</v>
      </c>
      <c r="X17" s="51">
        <v>0</v>
      </c>
      <c r="Y17" s="52">
        <v>0.27</v>
      </c>
      <c r="Z17" s="59">
        <v>0.59</v>
      </c>
      <c r="AD17" s="77">
        <f>(D17+E17+F17+G17+H17+I17+J17+K17+L17+M17+N17+O17+P17+Q17+R17+S17+T17+U17+V17+W17+X17+Y17+Z17)/23</f>
        <v>0.50782608695652176</v>
      </c>
      <c r="AH17" s="77">
        <f>(D17*D$79+E17*E$79+F17*F$79+G17*G$79+H17*H$79+I17*I$79+J17*J$79+K17*K$79+L17*L$79+M17*M$79+N17*N$79+O17*O$79+P17*P$79+Q17*Q$79+R17*R$79+S17*S$79+T17*T$79+U17*U$79+V17*V$79+W17*W$79+X17*X$79+Y17*Y$79+Z17*Z$79)/SUM(D$79:Z$79)</f>
        <v>0.47845857418111754</v>
      </c>
    </row>
    <row r="18" spans="1:34" ht="15.75">
      <c r="A18" s="48" t="s">
        <v>112</v>
      </c>
      <c r="B18" s="49" t="s">
        <v>158</v>
      </c>
      <c r="C18" s="50">
        <v>2019</v>
      </c>
      <c r="D18" s="52">
        <v>0.41</v>
      </c>
      <c r="E18" s="51">
        <v>0</v>
      </c>
      <c r="F18" s="51">
        <v>0</v>
      </c>
      <c r="G18" s="58">
        <v>7.0000000000000007E-2</v>
      </c>
      <c r="H18" s="53">
        <v>0.5</v>
      </c>
      <c r="I18" s="51">
        <v>0</v>
      </c>
      <c r="J18" s="53">
        <v>0.59</v>
      </c>
      <c r="K18" s="51">
        <v>0</v>
      </c>
      <c r="L18" s="58">
        <v>0.1</v>
      </c>
      <c r="M18" s="53">
        <v>0.67</v>
      </c>
      <c r="N18" s="54">
        <v>0.88</v>
      </c>
      <c r="O18" s="52">
        <v>0.27</v>
      </c>
      <c r="P18" s="51">
        <v>0</v>
      </c>
      <c r="Q18" s="51">
        <v>0</v>
      </c>
      <c r="R18" s="58">
        <v>0.18</v>
      </c>
      <c r="S18" s="54">
        <v>1</v>
      </c>
      <c r="T18" s="51">
        <v>0</v>
      </c>
      <c r="U18" s="58">
        <v>0.13</v>
      </c>
      <c r="V18" s="58">
        <v>0.06</v>
      </c>
      <c r="W18" s="58">
        <v>0.03</v>
      </c>
      <c r="X18" s="51">
        <v>0</v>
      </c>
      <c r="Y18" s="52">
        <v>0.36</v>
      </c>
      <c r="Z18" s="62">
        <v>0.32</v>
      </c>
      <c r="AD18" s="77">
        <f>(D18+E18+F18+G18+H18+I18+J18+K18+L18+M18+N18+O18+P18+Q18+R18+S18+T18+U18+V18+W18+X18+Y18+Z18)/23</f>
        <v>0.24217391304347827</v>
      </c>
      <c r="AH18" s="77">
        <f>(D18*D$79+E18*E$79+F18*F$79+G18*G$79+H18*H$79+I18*I$79+J18*J$79+K18*K$79+L18*L$79+M18*M$79+N18*N$79+O18*O$79+P18*P$79+Q18*Q$79+R18*R$79+S18*S$79+T18*T$79+U18*U$79+V18*V$79+W18*W$79+X18*X$79+Y18*Y$79+Z18*Z$79)/SUM(D$79:Z$79)</f>
        <v>0.26900770712909444</v>
      </c>
    </row>
    <row r="19" spans="1:34" ht="15.75">
      <c r="A19" s="48" t="s">
        <v>65</v>
      </c>
      <c r="B19" s="49" t="s">
        <v>159</v>
      </c>
      <c r="C19" s="50">
        <v>2019</v>
      </c>
      <c r="D19" s="60"/>
      <c r="E19" s="60"/>
      <c r="F19" s="60"/>
      <c r="G19" s="60"/>
      <c r="H19" s="60"/>
      <c r="I19" s="53">
        <v>0.7</v>
      </c>
      <c r="J19" s="54">
        <v>0.83</v>
      </c>
      <c r="K19" s="51">
        <v>0</v>
      </c>
      <c r="L19" s="51">
        <v>0</v>
      </c>
      <c r="M19" s="53">
        <v>0.5</v>
      </c>
      <c r="N19" s="53">
        <v>0.64</v>
      </c>
      <c r="O19" s="60"/>
      <c r="P19" s="60"/>
      <c r="Q19" s="60"/>
      <c r="R19" s="60"/>
      <c r="S19" s="60"/>
      <c r="T19" s="60"/>
      <c r="U19" s="60"/>
      <c r="V19" s="51">
        <v>0</v>
      </c>
      <c r="W19" s="51">
        <v>0</v>
      </c>
      <c r="X19" s="51">
        <v>0</v>
      </c>
      <c r="Y19" s="51">
        <v>0</v>
      </c>
      <c r="Z19" s="55">
        <v>0</v>
      </c>
      <c r="AD19" s="77">
        <f>(I19+J19+K19+L19+M19+N19+V19+W19+X19+Y19+Z19)/11</f>
        <v>0.24272727272727271</v>
      </c>
      <c r="AH19" s="77">
        <f>(I19*I$79+J19*J$79+K19*K$79+L19*L$79+M19*M$79+N19*N$79+V19*V$79+W19*W$79+X19*X$79+Y19*Y$79+Z19*Z$79)/SUM(I$79:N$79,V$79:Z$79)</f>
        <v>0.36238223418573351</v>
      </c>
    </row>
    <row r="20" spans="1:34" ht="15.75">
      <c r="A20" s="48" t="s">
        <v>123</v>
      </c>
      <c r="B20" s="49" t="s">
        <v>160</v>
      </c>
      <c r="C20" s="50">
        <v>2019</v>
      </c>
      <c r="D20" s="54">
        <v>0.77</v>
      </c>
      <c r="E20" s="54">
        <v>0.79</v>
      </c>
      <c r="F20" s="54">
        <v>1</v>
      </c>
      <c r="G20" s="54">
        <v>0.95</v>
      </c>
      <c r="H20" s="54">
        <v>0.85</v>
      </c>
      <c r="I20" s="54">
        <v>1</v>
      </c>
      <c r="J20" s="54">
        <v>0.99</v>
      </c>
      <c r="K20" s="53">
        <v>0.5</v>
      </c>
      <c r="L20" s="53">
        <v>0.5</v>
      </c>
      <c r="M20" s="54">
        <v>0.89</v>
      </c>
      <c r="N20" s="54">
        <v>1</v>
      </c>
      <c r="O20" s="60"/>
      <c r="P20" s="60"/>
      <c r="Q20" s="60"/>
      <c r="R20" s="60"/>
      <c r="S20" s="54">
        <v>1</v>
      </c>
      <c r="T20" s="54">
        <v>1</v>
      </c>
      <c r="U20" s="54">
        <v>1</v>
      </c>
      <c r="V20" s="52">
        <v>0.43</v>
      </c>
      <c r="W20" s="51">
        <v>0</v>
      </c>
      <c r="X20" s="53">
        <v>0.72</v>
      </c>
      <c r="Y20" s="52">
        <v>0.36</v>
      </c>
      <c r="Z20" s="62">
        <v>0.36</v>
      </c>
      <c r="AD20" s="77">
        <f>(D20+E20+F20+G20+H20+I20+J20+K20+L20+M20+N20+S20+T20+U20+V20+W20+X20+Y20+Z20)/19</f>
        <v>0.74263157894736842</v>
      </c>
      <c r="AH20" s="77">
        <f>(D20*D$79+E20*E$79+F20*F$79+G20*G$79+H20*H$79+I20*I$79+J20*J$79+K20*K$79+L20*L$79+M20*M$79+N20*N$79+S20*S$79+T20*T$79+U20*U$79+V20*V$79+W20*W$79+X20*X$79+Y20*Y$79+Z20*Z$79)/SUM(D$79:N$79,S$79:Z$79)</f>
        <v>0.76679284963196637</v>
      </c>
    </row>
    <row r="21" spans="1:34" ht="15.75">
      <c r="A21" s="48" t="s">
        <v>117</v>
      </c>
      <c r="B21" s="49" t="s">
        <v>161</v>
      </c>
      <c r="C21" s="50">
        <v>2019</v>
      </c>
      <c r="D21" s="54">
        <v>1</v>
      </c>
      <c r="E21" s="54">
        <v>0.95</v>
      </c>
      <c r="F21" s="54">
        <v>0.8</v>
      </c>
      <c r="G21" s="54">
        <v>0.98</v>
      </c>
      <c r="H21" s="54">
        <v>0.75</v>
      </c>
      <c r="I21" s="54">
        <v>1</v>
      </c>
      <c r="J21" s="53">
        <v>0.75</v>
      </c>
      <c r="K21" s="53">
        <v>0.67</v>
      </c>
      <c r="L21" s="53">
        <v>0.7</v>
      </c>
      <c r="M21" s="54">
        <v>0.92</v>
      </c>
      <c r="N21" s="54">
        <v>0.92</v>
      </c>
      <c r="O21" s="52">
        <v>0.27</v>
      </c>
      <c r="P21" s="53">
        <v>0.73</v>
      </c>
      <c r="Q21" s="54">
        <v>1</v>
      </c>
      <c r="R21" s="53">
        <v>0.7</v>
      </c>
      <c r="S21" s="54">
        <v>1</v>
      </c>
      <c r="T21" s="54">
        <v>1</v>
      </c>
      <c r="U21" s="54">
        <v>1</v>
      </c>
      <c r="V21" s="52">
        <v>0.26</v>
      </c>
      <c r="W21" s="58">
        <v>0.12</v>
      </c>
      <c r="X21" s="52">
        <v>0.32</v>
      </c>
      <c r="Y21" s="53">
        <v>0.64</v>
      </c>
      <c r="Z21" s="59">
        <v>0.64</v>
      </c>
      <c r="AD21" s="77">
        <f>(D21+E21+F21+G21+H21+I21+J21+K21+L21+M21+N21+O21+P21+Q21+R21+S21+T21+U21+V21+W21+X21+Y21+Z21)/23</f>
        <v>0.7443478260869566</v>
      </c>
      <c r="AH21" s="77">
        <f>(D21*D$79+E21*E$79+F21*F$79+G21*G$79+H21*H$79+I21*I$79+J21*J$79+K21*K$79+L21*L$79+M21*M$79+N21*N$79+O21*O$79+P21*P$79+Q21*Q$79+R21*R$79+S21*S$79+T21*T$79+U21*U$79+V21*V$79+W21*W$79+X21*X$79+Y21*Y$79+Z21*Z$79)/SUM(D$79:Z$79)</f>
        <v>0.62788053949903655</v>
      </c>
    </row>
    <row r="22" spans="1:34" ht="15.75">
      <c r="A22" s="48" t="s">
        <v>122</v>
      </c>
      <c r="B22" s="49" t="s">
        <v>162</v>
      </c>
      <c r="C22" s="50">
        <v>2019</v>
      </c>
      <c r="D22" s="52">
        <v>0.41</v>
      </c>
      <c r="E22" s="52">
        <v>0.28000000000000003</v>
      </c>
      <c r="F22" s="51">
        <v>0</v>
      </c>
      <c r="G22" s="51">
        <v>0</v>
      </c>
      <c r="H22" s="58">
        <v>0.15</v>
      </c>
      <c r="I22" s="52">
        <v>0.4</v>
      </c>
      <c r="J22" s="52">
        <v>0.25</v>
      </c>
      <c r="K22" s="51">
        <v>0</v>
      </c>
      <c r="L22" s="51">
        <v>0</v>
      </c>
      <c r="M22" s="51">
        <v>0</v>
      </c>
      <c r="N22" s="51">
        <v>0</v>
      </c>
      <c r="O22" s="51">
        <v>0</v>
      </c>
      <c r="P22" s="51">
        <v>0</v>
      </c>
      <c r="Q22" s="51">
        <v>0</v>
      </c>
      <c r="R22" s="51">
        <v>0</v>
      </c>
      <c r="S22" s="60"/>
      <c r="T22" s="60"/>
      <c r="U22" s="60"/>
      <c r="V22" s="51">
        <v>0</v>
      </c>
      <c r="W22" s="51">
        <v>0</v>
      </c>
      <c r="X22" s="51">
        <v>0</v>
      </c>
      <c r="Y22" s="51">
        <v>0</v>
      </c>
      <c r="Z22" s="55">
        <v>0</v>
      </c>
      <c r="AD22" s="77">
        <f>(D22+E22+F22+G22+H22+I22+J22+K22+L22+M22+N22+V22+W22+X22+Y22+Z22)/16</f>
        <v>9.3124999999999999E-2</v>
      </c>
      <c r="AH22" s="77">
        <f>(D22*D$79+E22*E$79+F22*F$79+G22*G$79+H22*H$79+I22*I$79+J22*J$79+K22*K$79+L22*L$79+M22*M$79+N22*N$79+O22*O$79+P22*P$79+Q22*Q$79+R22*R$79+V22*V$79+W22*W$79+X22*X$79+Y22*Y$79+Z22*Z$79)/SUM(D$79:R$79,V$79:Z$79)</f>
        <v>0.1064606181455633</v>
      </c>
    </row>
    <row r="23" spans="1:34" ht="15.75">
      <c r="A23" s="48" t="s">
        <v>103</v>
      </c>
      <c r="B23" s="49" t="s">
        <v>163</v>
      </c>
      <c r="C23" s="50">
        <v>2019</v>
      </c>
      <c r="D23" s="54">
        <v>0.92</v>
      </c>
      <c r="E23" s="53">
        <v>0.65</v>
      </c>
      <c r="F23" s="53">
        <v>0.7</v>
      </c>
      <c r="G23" s="54">
        <v>0.93</v>
      </c>
      <c r="H23" s="53">
        <v>0.7</v>
      </c>
      <c r="I23" s="54">
        <v>1</v>
      </c>
      <c r="J23" s="54">
        <v>0.88</v>
      </c>
      <c r="K23" s="53">
        <v>0.5</v>
      </c>
      <c r="L23" s="53">
        <v>0.5</v>
      </c>
      <c r="M23" s="54">
        <v>0.89</v>
      </c>
      <c r="N23" s="54">
        <v>1</v>
      </c>
      <c r="O23" s="54">
        <v>1</v>
      </c>
      <c r="P23" s="52">
        <v>0.41</v>
      </c>
      <c r="Q23" s="53">
        <v>0.5</v>
      </c>
      <c r="R23" s="53">
        <v>0.7</v>
      </c>
      <c r="S23" s="53">
        <v>0.5</v>
      </c>
      <c r="T23" s="51">
        <v>0</v>
      </c>
      <c r="U23" s="54">
        <v>1</v>
      </c>
      <c r="V23" s="58">
        <v>0.2</v>
      </c>
      <c r="W23" s="54">
        <v>0.77</v>
      </c>
      <c r="X23" s="51">
        <v>0</v>
      </c>
      <c r="Y23" s="52">
        <v>0.27</v>
      </c>
      <c r="Z23" s="61">
        <v>0.82</v>
      </c>
      <c r="AD23" s="77">
        <f>(D23+E23+F23+G23+H23+I23+J23+K23+L23+M23+N23+O23+P23+Q23+R23+S23+T23+U23+V23+W23+X23+Y23+Z23)/23</f>
        <v>0.64521739130434774</v>
      </c>
      <c r="AH23" s="77">
        <f>(D23*D$79+E23*E$79+F23*F$79+G23*G$79+H23*H$79+I23*I$79+J23*J$79+K23*K$79+L23*L$79+M23*M$79+N23*N$79+O23*O$79+P23*P$79+Q23*Q$79+R23*R$79+S23*S$79+T23*T$79+U23*U$79+V23*V$79+W23*W$79+X23*X$79+Y23*Y$79+Z23*Z$79)/SUM(D$79:Z$79)</f>
        <v>0.59646435452793833</v>
      </c>
    </row>
    <row r="24" spans="1:34" ht="15.75">
      <c r="A24" s="48" t="s">
        <v>128</v>
      </c>
      <c r="B24" s="49" t="s">
        <v>164</v>
      </c>
      <c r="C24" s="50">
        <v>2019</v>
      </c>
      <c r="D24" s="60"/>
      <c r="E24" s="60"/>
      <c r="F24" s="60"/>
      <c r="G24" s="60"/>
      <c r="H24" s="60"/>
      <c r="I24" s="58">
        <v>0.2</v>
      </c>
      <c r="J24" s="54">
        <v>0.91</v>
      </c>
      <c r="K24" s="53">
        <v>0.5</v>
      </c>
      <c r="L24" s="53">
        <v>0.5</v>
      </c>
      <c r="M24" s="51">
        <v>0</v>
      </c>
      <c r="N24" s="53">
        <v>0.64</v>
      </c>
      <c r="O24" s="60"/>
      <c r="P24" s="60"/>
      <c r="Q24" s="60"/>
      <c r="R24" s="60"/>
      <c r="S24" s="60"/>
      <c r="T24" s="60"/>
      <c r="U24" s="60"/>
      <c r="V24" s="52">
        <v>0.46</v>
      </c>
      <c r="W24" s="51">
        <v>0</v>
      </c>
      <c r="X24" s="54">
        <v>0.97</v>
      </c>
      <c r="Y24" s="52">
        <v>0.36</v>
      </c>
      <c r="Z24" s="63">
        <v>0.14000000000000001</v>
      </c>
      <c r="AD24" s="77">
        <f>(I24+J24+K24+L24+M24+N24+V24+W24+X24+Y24+Z24)/11</f>
        <v>0.42545454545454553</v>
      </c>
      <c r="AH24" s="77">
        <f>(I24*I$79+J24*J$79+K24*K$79+L24*L$79+M24*M$79+N24*N$79+V24*V$79+W24*W$79+X24*X$79+Y24*Y$79+Z24*Z$79)/SUM(I$79:N$79,V$79:Z$79)</f>
        <v>0.71367429340511457</v>
      </c>
    </row>
    <row r="25" spans="1:34" ht="15.75">
      <c r="A25" s="48" t="s">
        <v>130</v>
      </c>
      <c r="B25" s="49" t="s">
        <v>165</v>
      </c>
      <c r="C25" s="50">
        <v>2019</v>
      </c>
      <c r="D25" s="51">
        <v>0</v>
      </c>
      <c r="E25" s="51">
        <v>0</v>
      </c>
      <c r="F25" s="51">
        <v>0</v>
      </c>
      <c r="G25" s="58">
        <v>7.0000000000000007E-2</v>
      </c>
      <c r="H25" s="53">
        <v>0.7</v>
      </c>
      <c r="I25" s="53">
        <v>0.6</v>
      </c>
      <c r="J25" s="53">
        <v>0.74</v>
      </c>
      <c r="K25" s="51">
        <v>0</v>
      </c>
      <c r="L25" s="53">
        <v>0.5</v>
      </c>
      <c r="M25" s="54">
        <v>0.89</v>
      </c>
      <c r="N25" s="58">
        <v>0.24</v>
      </c>
      <c r="O25" s="51">
        <v>0</v>
      </c>
      <c r="P25" s="52">
        <v>0.46</v>
      </c>
      <c r="Q25" s="51">
        <v>0</v>
      </c>
      <c r="R25" s="54">
        <v>0.85</v>
      </c>
      <c r="S25" s="51">
        <v>0</v>
      </c>
      <c r="T25" s="51">
        <v>0</v>
      </c>
      <c r="U25" s="58">
        <v>0.2</v>
      </c>
      <c r="V25" s="53">
        <v>0.67</v>
      </c>
      <c r="W25" s="58">
        <v>0.15</v>
      </c>
      <c r="X25" s="58">
        <v>0.2</v>
      </c>
      <c r="Y25" s="52">
        <v>0.36</v>
      </c>
      <c r="Z25" s="55">
        <v>0</v>
      </c>
      <c r="AD25" s="77">
        <f>(D25+E25+F25+G25+H25+I25+J25+K25+L25+M25+N25+O25+P25+Q25+R25+S25+T25+U25+V25+W25+X25+Y25+Z25)/23</f>
        <v>0.2882608695652174</v>
      </c>
      <c r="AH25" s="77">
        <f>(D25*D$79+E25*E$79+F25*F$79+G25*G$79+H25*H$79+I25*I$79+J25*J$79+K25*K$79+L25*L$79+M25*M$79+N25*N$79+O25*O$79+P25*P$79+Q25*Q$79+R25*R$79+S25*S$79+T25*T$79+U25*U$79+V25*V$79+W25*W$79+X25*X$79+Y25*Y$79+Z25*Z$79)/SUM(D$79:Z$79)</f>
        <v>0.41442196531791908</v>
      </c>
    </row>
    <row r="26" spans="1:34" ht="15.75">
      <c r="A26" s="48" t="s">
        <v>23</v>
      </c>
      <c r="B26" s="49" t="s">
        <v>166</v>
      </c>
      <c r="C26" s="50">
        <v>2019</v>
      </c>
      <c r="D26" s="53">
        <v>0.56000000000000005</v>
      </c>
      <c r="E26" s="52">
        <v>0.44</v>
      </c>
      <c r="F26" s="51">
        <v>0</v>
      </c>
      <c r="G26" s="54">
        <v>0.85</v>
      </c>
      <c r="H26" s="52">
        <v>0.35</v>
      </c>
      <c r="I26" s="53">
        <v>0.6</v>
      </c>
      <c r="J26" s="51">
        <v>0</v>
      </c>
      <c r="K26" s="53">
        <v>0.5</v>
      </c>
      <c r="L26" s="51">
        <v>0</v>
      </c>
      <c r="M26" s="53">
        <v>0.57999999999999996</v>
      </c>
      <c r="N26" s="54">
        <v>1</v>
      </c>
      <c r="O26" s="58">
        <v>0.09</v>
      </c>
      <c r="P26" s="51">
        <v>0</v>
      </c>
      <c r="Q26" s="53">
        <v>0.5</v>
      </c>
      <c r="R26" s="54">
        <v>0.79</v>
      </c>
      <c r="S26" s="53">
        <v>0.5</v>
      </c>
      <c r="T26" s="54">
        <v>1</v>
      </c>
      <c r="U26" s="58">
        <v>0.1</v>
      </c>
      <c r="V26" s="51">
        <v>0</v>
      </c>
      <c r="W26" s="51">
        <v>0</v>
      </c>
      <c r="X26" s="51">
        <v>0</v>
      </c>
      <c r="Y26" s="51">
        <v>0</v>
      </c>
      <c r="Z26" s="55">
        <v>0</v>
      </c>
      <c r="AD26" s="77">
        <f>(D26+E26+F26+G26+H26+I26+J26+K26+L26+M26+N26+O26+P26+Q26+R26+S26+T26+U26+V26+W26+X26+Y26+Z26)/23</f>
        <v>0.3417391304347826</v>
      </c>
      <c r="AH26" s="77">
        <f>(D26*D$79+E26*E$79+F26*F$79+G26*G$79+H26*H$79+I26*I$79+J26*J$79+K26*K$79+L26*L$79+M26*M$79+N26*N$79+O26*O$79+P26*P$79+Q26*Q$79+R26*R$79+S26*S$79+T26*T$79+U26*U$79+V26*V$79+W26*W$79+X26*X$79+Y26*Y$79+Z26*Z$79)/SUM(D$79:Z$79)</f>
        <v>0.17490366088631987</v>
      </c>
    </row>
    <row r="27" spans="1:34" ht="15.75">
      <c r="A27" s="48" t="s">
        <v>134</v>
      </c>
      <c r="B27" s="49" t="s">
        <v>167</v>
      </c>
      <c r="C27" s="50">
        <v>2019</v>
      </c>
      <c r="D27" s="53">
        <v>0.74</v>
      </c>
      <c r="E27" s="53">
        <v>0.72</v>
      </c>
      <c r="F27" s="54">
        <v>0.9</v>
      </c>
      <c r="G27" s="54">
        <v>0.83</v>
      </c>
      <c r="H27" s="54">
        <v>0.9</v>
      </c>
      <c r="I27" s="54">
        <v>0.9</v>
      </c>
      <c r="J27" s="54">
        <v>0.88</v>
      </c>
      <c r="K27" s="51">
        <v>0</v>
      </c>
      <c r="L27" s="51">
        <v>0</v>
      </c>
      <c r="M27" s="54">
        <v>0.83</v>
      </c>
      <c r="N27" s="54">
        <v>0.88</v>
      </c>
      <c r="O27" s="53">
        <v>0.64</v>
      </c>
      <c r="P27" s="53">
        <v>0.65</v>
      </c>
      <c r="Q27" s="51">
        <v>0</v>
      </c>
      <c r="R27" s="54">
        <v>0.79</v>
      </c>
      <c r="S27" s="54">
        <v>1</v>
      </c>
      <c r="T27" s="51">
        <v>0</v>
      </c>
      <c r="U27" s="53">
        <v>0.73</v>
      </c>
      <c r="V27" s="51">
        <v>0</v>
      </c>
      <c r="W27" s="51">
        <v>0</v>
      </c>
      <c r="X27" s="51">
        <v>0</v>
      </c>
      <c r="Y27" s="54">
        <v>0.91</v>
      </c>
      <c r="Z27" s="61">
        <v>0.86</v>
      </c>
      <c r="AD27" s="77">
        <f>(D27+E27+F27+G27+H27+I27+J27+K27+L27+M27+N27+O27+P27+Q27+R27+S27+T27+U27+V27+W27+X27+Y27+Z27)/23</f>
        <v>0.57217391304347831</v>
      </c>
      <c r="AH27" s="77">
        <f>(D27*D$79+E27*E$79+F27*F$79+G27*G$79+H27*H$79+I27*I$79+J27*J$79+K27*K$79+L27*L$79+M27*M$79+N27*N$79+O27*O$79+P27*P$79+Q27*Q$79+R27*R$79+S27*S$79+T27*T$79+U27*U$79+V27*V$79+W27*W$79+X27*X$79+Y27*Y$79+Z27*Z$79)/SUM(D$79:Z$79)</f>
        <v>0.53152215799614644</v>
      </c>
    </row>
    <row r="28" spans="1:34" ht="15.75">
      <c r="A28" s="48" t="s">
        <v>136</v>
      </c>
      <c r="B28" s="49" t="s">
        <v>168</v>
      </c>
      <c r="C28" s="50">
        <v>2019</v>
      </c>
      <c r="D28" s="53">
        <v>0.72</v>
      </c>
      <c r="E28" s="53">
        <v>0.56000000000000005</v>
      </c>
      <c r="F28" s="54">
        <v>0.8</v>
      </c>
      <c r="G28" s="53">
        <v>0.51</v>
      </c>
      <c r="H28" s="54">
        <v>0.75</v>
      </c>
      <c r="I28" s="52">
        <v>0.3</v>
      </c>
      <c r="J28" s="53">
        <v>0.72</v>
      </c>
      <c r="K28" s="51">
        <v>0</v>
      </c>
      <c r="L28" s="58">
        <v>0.2</v>
      </c>
      <c r="M28" s="54">
        <v>0.86</v>
      </c>
      <c r="N28" s="53">
        <v>0.72</v>
      </c>
      <c r="O28" s="60"/>
      <c r="P28" s="60"/>
      <c r="Q28" s="60"/>
      <c r="R28" s="60"/>
      <c r="S28" s="54">
        <v>1</v>
      </c>
      <c r="T28" s="54">
        <v>1</v>
      </c>
      <c r="U28" s="54">
        <v>1</v>
      </c>
      <c r="V28" s="58">
        <v>0.15</v>
      </c>
      <c r="W28" s="51">
        <v>0</v>
      </c>
      <c r="X28" s="58">
        <v>0.18</v>
      </c>
      <c r="Y28" s="53">
        <v>0.64</v>
      </c>
      <c r="Z28" s="59">
        <v>0.64</v>
      </c>
      <c r="AD28" s="77">
        <f>(D28+E28+F28+G28+H28+I28+J28+K28+L28+M28+N28+O28+P28+Q28+R28+S28+T28+U28+V28+W28+X28+Y28+Z28)/23</f>
        <v>0.46739130434782616</v>
      </c>
      <c r="AH28" s="77">
        <f>(D28*D$79+E28*E$79+F28*F$79+G28*G$79+H28*H$79+I28*I$79+J28*J$79+K28*K$79+L28*L$79+M28*M$79+N28*N$79+O28*O$79+P28*P$79+Q28*Q$79+R28*R$79+S28*S$79+T28*T$79+U28*U$79+V28*V$79+W28*W$79+X28*X$79+Y28*Y$79+Z28*Z$79)/SUM(D$79:Z$79)</f>
        <v>0.45131984585741813</v>
      </c>
    </row>
    <row r="29" spans="1:34" ht="15.75">
      <c r="A29" s="48" t="s">
        <v>137</v>
      </c>
      <c r="B29" s="49" t="s">
        <v>169</v>
      </c>
      <c r="C29" s="50">
        <v>2019</v>
      </c>
      <c r="D29" s="53">
        <v>0.62</v>
      </c>
      <c r="E29" s="54">
        <v>0.77</v>
      </c>
      <c r="F29" s="51">
        <v>0</v>
      </c>
      <c r="G29" s="58">
        <v>0.1</v>
      </c>
      <c r="H29" s="54">
        <v>0.75</v>
      </c>
      <c r="I29" s="53">
        <v>0.6</v>
      </c>
      <c r="J29" s="53">
        <v>0.6</v>
      </c>
      <c r="K29" s="51">
        <v>0</v>
      </c>
      <c r="L29" s="53">
        <v>0.5</v>
      </c>
      <c r="M29" s="53">
        <v>0.67</v>
      </c>
      <c r="N29" s="54">
        <v>0.88</v>
      </c>
      <c r="O29" s="52">
        <v>0.27</v>
      </c>
      <c r="P29" s="54">
        <v>0.95</v>
      </c>
      <c r="Q29" s="51">
        <v>0</v>
      </c>
      <c r="R29" s="54">
        <v>0.79</v>
      </c>
      <c r="S29" s="53">
        <v>0.5</v>
      </c>
      <c r="T29" s="51">
        <v>0</v>
      </c>
      <c r="U29" s="52">
        <v>0.27</v>
      </c>
      <c r="V29" s="58">
        <v>0.15</v>
      </c>
      <c r="W29" s="58">
        <v>0.12</v>
      </c>
      <c r="X29" s="51">
        <v>0</v>
      </c>
      <c r="Y29" s="51">
        <v>0</v>
      </c>
      <c r="Z29" s="61">
        <v>0.82</v>
      </c>
      <c r="AD29" s="77">
        <f>(D29+E29+F29+G29+H29+I29+J29+K29+L29+M29+N29+O29+P29+Q29+R29+S29+T29+U29+V29+W29+X29+Y29+Z29)/23</f>
        <v>0.40695652173913038</v>
      </c>
      <c r="AH29" s="77">
        <f>(D29*D$79+E29*E$79+F29*F$79+G29*G$79+H29*H$79+I29*I$79+J29*J$79+K29*K$79+L29*L$79+M29*M$79+N29*N$79+O29*O$79+P29*P$79+Q29*Q$79+R29*R$79+S29*S$79+T29*T$79+U29*U$79+V29*V$79+W29*W$79+X29*X$79+Y29*Y$79+Z29*Z$79)/SUM(D$79:Z$79)</f>
        <v>0.40533718689788062</v>
      </c>
    </row>
    <row r="30" spans="1:34" ht="15.75">
      <c r="A30" s="48" t="s">
        <v>142</v>
      </c>
      <c r="B30" s="49" t="s">
        <v>170</v>
      </c>
      <c r="C30" s="50">
        <v>2019</v>
      </c>
      <c r="D30" s="53">
        <v>0.72</v>
      </c>
      <c r="E30" s="54">
        <v>0.91</v>
      </c>
      <c r="F30" s="54">
        <v>1</v>
      </c>
      <c r="G30" s="54">
        <v>0.9</v>
      </c>
      <c r="H30" s="54">
        <v>0.8</v>
      </c>
      <c r="I30" s="54">
        <v>0.9</v>
      </c>
      <c r="J30" s="52">
        <v>0.38</v>
      </c>
      <c r="K30" s="51">
        <v>0</v>
      </c>
      <c r="L30" s="51">
        <v>0</v>
      </c>
      <c r="M30" s="51">
        <v>0</v>
      </c>
      <c r="N30" s="54">
        <v>1</v>
      </c>
      <c r="O30" s="60"/>
      <c r="P30" s="60"/>
      <c r="Q30" s="60"/>
      <c r="R30" s="60"/>
      <c r="S30" s="60"/>
      <c r="T30" s="60"/>
      <c r="U30" s="60"/>
      <c r="V30" s="51">
        <v>0</v>
      </c>
      <c r="W30" s="51">
        <v>0</v>
      </c>
      <c r="X30" s="51">
        <v>0</v>
      </c>
      <c r="Y30" s="51">
        <v>0</v>
      </c>
      <c r="Z30" s="62">
        <v>0.27</v>
      </c>
      <c r="AD30" s="77">
        <f>(D30+E30+F30+G30+H30+I30+J30+K30+L30+M30+N30+V30+W30+X30+Y30+Z30)/16</f>
        <v>0.43000000000000005</v>
      </c>
      <c r="AH30" s="77">
        <f>(D30*D$79+E30*E$79+F30*F$79+G30*G$79+H30*H$79+I30*I$79+J30*J$79+K30*K$79+L30*L$79+M30*M$79+N30*N$79+V30*V$79+W30*W$79+X30*X$79+Y30*Y$79+Z30*Z$79)/SUM(D$79:N$79,V$79:Z$79)</f>
        <v>0.31719432314410484</v>
      </c>
    </row>
    <row r="31" spans="1:34" ht="15.75">
      <c r="A31" s="48" t="s">
        <v>140</v>
      </c>
      <c r="B31" s="49" t="s">
        <v>171</v>
      </c>
      <c r="C31" s="50">
        <v>2019</v>
      </c>
      <c r="D31" s="54">
        <v>0.9</v>
      </c>
      <c r="E31" s="53">
        <v>0.72</v>
      </c>
      <c r="F31" s="53">
        <v>0.6</v>
      </c>
      <c r="G31" s="53">
        <v>0.56000000000000005</v>
      </c>
      <c r="H31" s="53">
        <v>0.6</v>
      </c>
      <c r="I31" s="53">
        <v>0.6</v>
      </c>
      <c r="J31" s="58">
        <v>7.0000000000000007E-2</v>
      </c>
      <c r="K31" s="53">
        <v>0.5</v>
      </c>
      <c r="L31" s="52">
        <v>0.3</v>
      </c>
      <c r="M31" s="53">
        <v>0.64</v>
      </c>
      <c r="N31" s="53">
        <v>0.6</v>
      </c>
      <c r="O31" s="52">
        <v>0.27</v>
      </c>
      <c r="P31" s="54">
        <v>1</v>
      </c>
      <c r="Q31" s="53">
        <v>0.5</v>
      </c>
      <c r="R31" s="53">
        <v>0.67</v>
      </c>
      <c r="S31" s="53">
        <v>0.5</v>
      </c>
      <c r="T31" s="51">
        <v>0</v>
      </c>
      <c r="U31" s="58">
        <v>0.03</v>
      </c>
      <c r="V31" s="51">
        <v>0</v>
      </c>
      <c r="W31" s="51">
        <v>0</v>
      </c>
      <c r="X31" s="51">
        <v>0</v>
      </c>
      <c r="Y31" s="51">
        <v>0</v>
      </c>
      <c r="Z31" s="55">
        <v>0</v>
      </c>
      <c r="AD31" s="77">
        <f>(D31+E31+F31+G31+H31+I31+J31+K31+L31+M31+N31+O31+P31+Q31+R31+S31+T31+U31+V31+W31+X31+Y31+Z31)/23</f>
        <v>0.39391304347826084</v>
      </c>
      <c r="AH31" s="77">
        <f>(D31*D$79+E31*E$79+F31*F$79+G31*G$79+H31*H$79+I31*I$79+J31*J$79+K31*K$79+L31*L$79+M31*M$79+N31*N$79+O31*O$79+P31*P$79+Q31*Q$79+R31*R$79+S31*S$79+T31*T$79+U31*U$79+V31*V$79+W31*W$79+X31*X$79+Y31*Y$79+Z31*Z$79)/SUM(D$79:Z$79)</f>
        <v>0.24594412331406554</v>
      </c>
    </row>
    <row r="32" spans="1:34" ht="15.75">
      <c r="A32" s="48" t="s">
        <v>92</v>
      </c>
      <c r="B32" s="49" t="s">
        <v>172</v>
      </c>
      <c r="C32" s="50">
        <v>2019</v>
      </c>
      <c r="D32" s="54">
        <v>1</v>
      </c>
      <c r="E32" s="51">
        <v>0</v>
      </c>
      <c r="F32" s="54">
        <v>1</v>
      </c>
      <c r="G32" s="53">
        <v>0.73</v>
      </c>
      <c r="H32" s="52">
        <v>0.45</v>
      </c>
      <c r="I32" s="54">
        <v>0.9</v>
      </c>
      <c r="J32" s="54">
        <v>0.97</v>
      </c>
      <c r="K32" s="53">
        <v>0.5</v>
      </c>
      <c r="L32" s="53">
        <v>0.5</v>
      </c>
      <c r="M32" s="54">
        <v>0.94</v>
      </c>
      <c r="N32" s="54">
        <v>1</v>
      </c>
      <c r="O32" s="52">
        <v>0.27</v>
      </c>
      <c r="P32" s="54">
        <v>1</v>
      </c>
      <c r="Q32" s="51">
        <v>0</v>
      </c>
      <c r="R32" s="58">
        <v>0.18</v>
      </c>
      <c r="S32" s="60"/>
      <c r="T32" s="60"/>
      <c r="U32" s="60"/>
      <c r="V32" s="58">
        <v>0.24</v>
      </c>
      <c r="W32" s="52">
        <v>0.31</v>
      </c>
      <c r="X32" s="58">
        <v>0.05</v>
      </c>
      <c r="Y32" s="51">
        <v>0</v>
      </c>
      <c r="Z32" s="55">
        <v>0</v>
      </c>
      <c r="AD32" s="77">
        <f>(D32+E32+F32+G32+H32+I32+J32+K32+L32+M32+N32+O32+P32+Q32+R32+V32+W32+X32+Y32+Z32)/20</f>
        <v>0.502</v>
      </c>
      <c r="AH32" s="77">
        <f>(D32*D$79+E32*E$79+F32*F$79+G32*G$79+H32*H$79+I32*I$79+J32*J$79+K32*K$79+L32*L$79+M32*M$79+N32*N$79+O32*O$79+P32*P$79+Q32*Q$79+R32*R$79+V32*V$79+W32*W$79+X32*X$79+Y32*Y$79+Z32*Z$79)/SUM(D$79:R$79,V$79:Z$79)</f>
        <v>0.52840478564307081</v>
      </c>
    </row>
    <row r="33" spans="1:34" ht="15.75">
      <c r="A33" s="48" t="s">
        <v>143</v>
      </c>
      <c r="B33" s="49" t="s">
        <v>173</v>
      </c>
      <c r="C33" s="50">
        <v>2019</v>
      </c>
      <c r="D33" s="53">
        <v>0.72</v>
      </c>
      <c r="E33" s="53">
        <v>0.56000000000000005</v>
      </c>
      <c r="F33" s="53">
        <v>0.7</v>
      </c>
      <c r="G33" s="52">
        <v>0.46</v>
      </c>
      <c r="H33" s="53">
        <v>0.6</v>
      </c>
      <c r="I33" s="54">
        <v>1</v>
      </c>
      <c r="J33" s="54">
        <v>0.96</v>
      </c>
      <c r="K33" s="58">
        <v>0.17</v>
      </c>
      <c r="L33" s="53">
        <v>0.5</v>
      </c>
      <c r="M33" s="54">
        <v>0.78</v>
      </c>
      <c r="N33" s="54">
        <v>1</v>
      </c>
      <c r="O33" s="51">
        <v>0</v>
      </c>
      <c r="P33" s="51">
        <v>0</v>
      </c>
      <c r="Q33" s="51">
        <v>0</v>
      </c>
      <c r="R33" s="60"/>
      <c r="S33" s="60"/>
      <c r="T33" s="60"/>
      <c r="U33" s="60"/>
      <c r="V33" s="58">
        <v>0.09</v>
      </c>
      <c r="W33" s="51">
        <v>0</v>
      </c>
      <c r="X33" s="53">
        <v>0.68</v>
      </c>
      <c r="Y33" s="58">
        <v>0.09</v>
      </c>
      <c r="Z33" s="63">
        <v>0.09</v>
      </c>
      <c r="AD33" s="77">
        <f>(D33+E33+F33+G33+H33+I33+J33+K33+L33+M33+N33+O33+P33+Q33+R33+V33+W33+X33+Y33+Z33)/20</f>
        <v>0.42000000000000004</v>
      </c>
      <c r="AH33" s="77">
        <f>(D33*D$79+E33*E$79+F33*F$79+G33*G$79+H33*H$79+I33*I$79+J33*J$79+K33*K$79+L33*L$79+M33*M$79+N33*N$79+O33*O$79+P33*P$79+Q33*Q$79+R33*R$79+V33*V$79+W33*W$79+X33*X$79+Y33*Y$79+Z33*Z$79)/SUM(D$79:R$79,V$79:Z$79)</f>
        <v>0.59687936191425717</v>
      </c>
    </row>
    <row r="34" spans="1:34">
      <c r="AD34" s="64"/>
      <c r="AH34" s="65"/>
    </row>
    <row r="35" spans="1:34">
      <c r="AD35" s="64"/>
      <c r="AH35" s="65"/>
    </row>
    <row r="36" spans="1:34" s="28" customFormat="1" ht="12" customHeight="1">
      <c r="B36" s="4">
        <v>2019</v>
      </c>
      <c r="D36" s="37">
        <f>(IF(D7="",0,D7)+IF(D8="",0,D8)+IF(D9="",0,D9)+IF(D10="",0,D10)+IF(D11="",0,D11)+IF(D12="",0,D12)+IF(D13="",0,D13)+IF(D14="",0,D14)+IF(D15="",0,D15)+IF(D16="",0,D16)+IF(D17="",0,D17)+IF(D18="",0,D18)+IF(D19="",0,D19)+IF(D20="",0,D20)+IF(D21="",0,D21)+IF(D22="",0,D22)+IF(D23="",0,D23)+IF(D24="",0,D24)+IF(D25="",0,D25)+IF(D26="",0,D26)+IF(D27="",0,D27)+IF(D28="",0,D28)+IF(D29="",0,D29)+IF(D30="",0,D30)+IF(D31="",0,D31)+IF(D32="",0,D32)+IF(D33="",0,D33))/SUMPRODUCT((D7:D33&lt;&gt;"")*1)</f>
        <v>0.65880000000000005</v>
      </c>
      <c r="E36" s="37">
        <f t="shared" ref="E36:Z36" si="0">(IF(E7="",0,E7)+IF(E8="",0,E8)+IF(E9="",0,E9)+IF(E10="",0,E10)+IF(E11="",0,E11)+IF(E12="",0,E12)+IF(E13="",0,E13)+IF(E14="",0,E14)+IF(E15="",0,E15)+IF(E16="",0,E16)+IF(E17="",0,E17)+IF(E18="",0,E18)+IF(E19="",0,E19)+IF(E20="",0,E20)+IF(E21="",0,E21)+IF(E22="",0,E22)+IF(E23="",0,E23)+IF(E24="",0,E24)+IF(E25="",0,E25)+IF(E26="",0,E26)+IF(E27="",0,E27)+IF(E28="",0,E28)+IF(E29="",0,E29)+IF(E30="",0,E30)+IF(E31="",0,E31)+IF(E32="",0,E32)+IF(E33="",0,E33))/SUMPRODUCT((E7:E33&lt;&gt;"")*1)</f>
        <v>0.50960000000000005</v>
      </c>
      <c r="F36" s="37">
        <f t="shared" si="0"/>
        <v>0.42399999999999999</v>
      </c>
      <c r="G36" s="37">
        <f t="shared" si="0"/>
        <v>0.40720000000000006</v>
      </c>
      <c r="H36" s="37">
        <f t="shared" si="0"/>
        <v>0.57719999999999994</v>
      </c>
      <c r="I36" s="37">
        <f t="shared" si="0"/>
        <v>0.57037037037037042</v>
      </c>
      <c r="J36" s="37">
        <f t="shared" si="0"/>
        <v>0.58111111111111124</v>
      </c>
      <c r="K36" s="37">
        <f t="shared" si="0"/>
        <v>0.21037037037037035</v>
      </c>
      <c r="L36" s="37">
        <f t="shared" si="0"/>
        <v>0.35185185185185186</v>
      </c>
      <c r="M36" s="37">
        <f t="shared" si="0"/>
        <v>0.61925925925925918</v>
      </c>
      <c r="N36" s="37">
        <f t="shared" si="0"/>
        <v>0.75111111111111128</v>
      </c>
      <c r="O36" s="37">
        <f t="shared" si="0"/>
        <v>0.35176470588235287</v>
      </c>
      <c r="P36" s="37">
        <f t="shared" si="0"/>
        <v>0.48352941176470593</v>
      </c>
      <c r="Q36" s="37">
        <f t="shared" si="0"/>
        <v>0.20588235294117646</v>
      </c>
      <c r="R36" s="37">
        <f t="shared" si="0"/>
        <v>0.58437499999999998</v>
      </c>
      <c r="S36" s="37">
        <f t="shared" si="0"/>
        <v>0.60526315789473684</v>
      </c>
      <c r="T36" s="37">
        <f t="shared" si="0"/>
        <v>0.28052631578947368</v>
      </c>
      <c r="U36" s="37">
        <f t="shared" si="0"/>
        <v>0.52578947368421047</v>
      </c>
      <c r="V36" s="37">
        <f t="shared" si="0"/>
        <v>0.14629629629629626</v>
      </c>
      <c r="W36" s="37">
        <f t="shared" si="0"/>
        <v>9.8518518518518519E-2</v>
      </c>
      <c r="X36" s="37">
        <f t="shared" si="0"/>
        <v>0.15481481481481485</v>
      </c>
      <c r="Y36" s="37">
        <f t="shared" si="0"/>
        <v>0.22851851851851851</v>
      </c>
      <c r="Z36" s="37">
        <f t="shared" si="0"/>
        <v>0.28999999999999998</v>
      </c>
      <c r="AD36" s="19"/>
      <c r="AE36" s="19"/>
      <c r="AH36" s="24"/>
    </row>
    <row r="37" spans="1:34" s="123" customFormat="1" ht="12" customHeight="1">
      <c r="B37" s="93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  <c r="AD37" s="19"/>
      <c r="AE37" s="19"/>
      <c r="AH37" s="24"/>
    </row>
    <row r="38" spans="1:34">
      <c r="AD38" s="64"/>
      <c r="AH38" s="65"/>
    </row>
    <row r="39" spans="1:34" ht="15.75">
      <c r="B39" s="46" t="s">
        <v>200</v>
      </c>
      <c r="AD39" s="47">
        <f>AVERAGE(AD40:AD43)</f>
        <v>0.26981017266486373</v>
      </c>
      <c r="AH39" s="47">
        <f t="shared" ref="AH39" si="1">AVERAGE(AH40:AH43)</f>
        <v>0.3714481655516238</v>
      </c>
    </row>
    <row r="40" spans="1:34" ht="15.75">
      <c r="A40" s="48" t="s">
        <v>110</v>
      </c>
      <c r="B40" s="49" t="s">
        <v>174</v>
      </c>
      <c r="C40" s="50">
        <v>2019</v>
      </c>
      <c r="D40" s="60"/>
      <c r="E40" s="60"/>
      <c r="F40" s="60"/>
      <c r="G40" s="60"/>
      <c r="H40" s="60"/>
      <c r="I40" s="51">
        <v>0</v>
      </c>
      <c r="J40" s="51">
        <v>0</v>
      </c>
      <c r="K40" s="51">
        <v>0</v>
      </c>
      <c r="L40" s="51">
        <v>0</v>
      </c>
      <c r="M40" s="51">
        <v>0</v>
      </c>
      <c r="N40" s="51">
        <v>0</v>
      </c>
      <c r="O40" s="60"/>
      <c r="P40" s="60"/>
      <c r="Q40" s="60"/>
      <c r="R40" s="60"/>
      <c r="S40" s="60"/>
      <c r="T40" s="60"/>
      <c r="U40" s="60"/>
      <c r="V40" s="51">
        <v>0</v>
      </c>
      <c r="W40" s="51">
        <v>0</v>
      </c>
      <c r="X40" s="51">
        <v>0</v>
      </c>
      <c r="Y40" s="51">
        <v>0</v>
      </c>
      <c r="Z40" s="55">
        <v>0</v>
      </c>
      <c r="AD40" s="56">
        <f>(I40+J40+K40+L40+M40+N40+V40+W40+X40+Y40+Z40)/11</f>
        <v>0</v>
      </c>
      <c r="AH40" s="57">
        <f>(I40*I$79+J40*J$79+K40*K$79+L40*L$79+M40*M$79+N40*N$79+V40*V$79+W40*W$79+X40*X$79+Y40*Y$79+Z40*Z$79)/SUM(I$79:N$79,V$79:Z$79)</f>
        <v>0</v>
      </c>
    </row>
    <row r="41" spans="1:34" ht="15.75">
      <c r="A41" s="48" t="s">
        <v>116</v>
      </c>
      <c r="B41" s="49" t="s">
        <v>175</v>
      </c>
      <c r="C41" s="50">
        <v>2019</v>
      </c>
      <c r="D41" s="60"/>
      <c r="E41" s="60"/>
      <c r="F41" s="60"/>
      <c r="G41" s="60"/>
      <c r="H41" s="60"/>
      <c r="I41" s="54">
        <v>0.9</v>
      </c>
      <c r="J41" s="54">
        <v>0.94</v>
      </c>
      <c r="K41" s="51">
        <v>0</v>
      </c>
      <c r="L41" s="51">
        <v>0</v>
      </c>
      <c r="M41" s="51">
        <v>0</v>
      </c>
      <c r="N41" s="52">
        <v>0.44</v>
      </c>
      <c r="O41" s="60"/>
      <c r="P41" s="60"/>
      <c r="Q41" s="60"/>
      <c r="R41" s="60"/>
      <c r="S41" s="60"/>
      <c r="T41" s="60"/>
      <c r="U41" s="60"/>
      <c r="V41" s="51">
        <v>0</v>
      </c>
      <c r="W41" s="51">
        <v>0</v>
      </c>
      <c r="X41" s="51">
        <v>0</v>
      </c>
      <c r="Y41" s="51">
        <v>0</v>
      </c>
      <c r="Z41" s="55">
        <v>0</v>
      </c>
      <c r="AD41" s="56">
        <f>(I41+J41+K41+L41+M41+N41+V41+W41+X41+Y41+Z41)/11</f>
        <v>0.20727272727272725</v>
      </c>
      <c r="AH41" s="57">
        <f>(I41*I$79+J41*J$79+K41*K$79+L41*L$79+M41*M$79+N41*N$79+V41*V$79+W41*W$79+X41*X$79+Y41*Y$79+Z41*Z$79)/SUM(I$79:N$79,V$79:Z$79)</f>
        <v>0.37483176312247646</v>
      </c>
    </row>
    <row r="42" spans="1:34" ht="15.75">
      <c r="A42" s="48" t="s">
        <v>132</v>
      </c>
      <c r="B42" s="49" t="s">
        <v>176</v>
      </c>
      <c r="C42" s="50">
        <v>2019</v>
      </c>
      <c r="D42" s="54">
        <v>1</v>
      </c>
      <c r="E42" s="51">
        <v>0</v>
      </c>
      <c r="F42" s="53">
        <v>0.7</v>
      </c>
      <c r="G42" s="58">
        <v>0.17</v>
      </c>
      <c r="H42" s="53">
        <v>0.6</v>
      </c>
      <c r="I42" s="54">
        <v>0.8</v>
      </c>
      <c r="J42" s="54">
        <v>0.99</v>
      </c>
      <c r="K42" s="51">
        <v>0</v>
      </c>
      <c r="L42" s="54">
        <v>1</v>
      </c>
      <c r="M42" s="54">
        <v>0.83</v>
      </c>
      <c r="N42" s="51">
        <v>0</v>
      </c>
      <c r="O42" s="60"/>
      <c r="P42" s="60"/>
      <c r="Q42" s="60"/>
      <c r="R42" s="60"/>
      <c r="S42" s="54">
        <v>1</v>
      </c>
      <c r="T42" s="54">
        <v>1</v>
      </c>
      <c r="U42" s="51">
        <v>0</v>
      </c>
      <c r="V42" s="54">
        <v>0.93</v>
      </c>
      <c r="W42" s="54">
        <v>0.92</v>
      </c>
      <c r="X42" s="54">
        <v>0.76</v>
      </c>
      <c r="Y42" s="52">
        <v>0.36</v>
      </c>
      <c r="Z42" s="62">
        <v>0.27</v>
      </c>
      <c r="AD42" s="56">
        <f>(D42+E42+F42+G42+H42+I42+J42+K42+L42+M42+N42+S42+T42+U42+V42+W42+X42+Y42+Z42)/19</f>
        <v>0.59631578947368413</v>
      </c>
      <c r="AH42" s="57">
        <f>(D42*D$79+E42*E$79+F42*F$79+G42*G$79+H42*H$79+I42*I$79+J42*J$79+K42*K$79+L42*L$79+M42*M$79+N42*N$79+S42*S$79+T42*T$79+U42*U$79+V42*V$79+W42*W$79+X42*X$79+Y42*Y$79+Z42*Z$79)/SUM(D$79:N$79,S$79:Z$79)</f>
        <v>0.73192429022082028</v>
      </c>
    </row>
    <row r="43" spans="1:34" ht="15.75">
      <c r="A43" s="48" t="s">
        <v>64</v>
      </c>
      <c r="B43" s="49" t="s">
        <v>177</v>
      </c>
      <c r="C43" s="50">
        <v>2019</v>
      </c>
      <c r="D43" s="51">
        <v>0</v>
      </c>
      <c r="E43" s="51">
        <v>0</v>
      </c>
      <c r="F43" s="52">
        <v>0.4</v>
      </c>
      <c r="G43" s="58">
        <v>7.0000000000000007E-2</v>
      </c>
      <c r="H43" s="53">
        <v>0.6</v>
      </c>
      <c r="I43" s="58">
        <v>0.2</v>
      </c>
      <c r="J43" s="54">
        <v>0.95</v>
      </c>
      <c r="K43" s="51">
        <v>0</v>
      </c>
      <c r="L43" s="53">
        <v>0.7</v>
      </c>
      <c r="M43" s="54">
        <v>0.86</v>
      </c>
      <c r="N43" s="54">
        <v>1</v>
      </c>
      <c r="O43" s="51">
        <v>0</v>
      </c>
      <c r="P43" s="58">
        <v>0.14000000000000001</v>
      </c>
      <c r="Q43" s="51">
        <v>0</v>
      </c>
      <c r="R43" s="58">
        <v>0.15</v>
      </c>
      <c r="S43" s="53">
        <v>0.5</v>
      </c>
      <c r="T43" s="51">
        <v>0</v>
      </c>
      <c r="U43" s="52">
        <v>0.4</v>
      </c>
      <c r="V43" s="58">
        <v>0.19</v>
      </c>
      <c r="W43" s="51">
        <v>0</v>
      </c>
      <c r="X43" s="51">
        <v>0</v>
      </c>
      <c r="Y43" s="58">
        <v>0.09</v>
      </c>
      <c r="Z43" s="63">
        <v>0.09</v>
      </c>
      <c r="AD43" s="56">
        <f>(D43+E43+F43+G43+H43+I43+J43+K43+L43+M43+N43+O43+P43+Q43+R43+S43+T43+U43+V43+W43+X43+Y43+Z43)/23</f>
        <v>0.27565217391304347</v>
      </c>
      <c r="AH43" s="57">
        <f>(D43*D$79+E43*E$79+F43*F$79+G43*G$79+H43*H$79+I43*I$79+J43*J$79+K43*K$79+L43*L$79+M43*M$79+N43*N$79+O43*O$79+P43*P$79+Q43*Q$79+R43*R$79+S43*S$79+T43*T$79+U43*U$79+V43*V$79+W43*W$79+X43*X$79+Y43*Y$79+Z43*Z$79)/SUM(D$79:Z$79)</f>
        <v>0.37903660886319845</v>
      </c>
    </row>
    <row r="44" spans="1:34">
      <c r="AD44" s="64"/>
      <c r="AH44" s="65"/>
    </row>
    <row r="45" spans="1:34">
      <c r="A45" s="147" t="s">
        <v>201</v>
      </c>
      <c r="B45" s="148"/>
      <c r="AD45" s="47">
        <f>AVERAGE(AD46:AD56)</f>
        <v>0.25111224256292902</v>
      </c>
      <c r="AH45" s="47">
        <f>AVERAGE(AH46:AH56)</f>
        <v>0.22673970350858888</v>
      </c>
    </row>
    <row r="46" spans="1:34" ht="15.75">
      <c r="A46" s="48" t="s">
        <v>52</v>
      </c>
      <c r="B46" s="49" t="s">
        <v>182</v>
      </c>
      <c r="C46" s="50">
        <v>2019</v>
      </c>
      <c r="D46" s="52">
        <v>0.46</v>
      </c>
      <c r="E46" s="54">
        <v>0.79</v>
      </c>
      <c r="F46" s="58">
        <v>0.2</v>
      </c>
      <c r="G46" s="52">
        <v>0.34</v>
      </c>
      <c r="H46" s="53">
        <v>0.56999999999999995</v>
      </c>
      <c r="I46" s="53">
        <v>0.5</v>
      </c>
      <c r="J46" s="53">
        <v>0.59</v>
      </c>
      <c r="K46" s="51">
        <v>0</v>
      </c>
      <c r="L46" s="51">
        <v>0</v>
      </c>
      <c r="M46" s="51">
        <v>0</v>
      </c>
      <c r="N46" s="58">
        <v>0.12</v>
      </c>
      <c r="O46" s="51">
        <v>0</v>
      </c>
      <c r="P46" s="51">
        <v>0</v>
      </c>
      <c r="Q46" s="51">
        <v>0</v>
      </c>
      <c r="R46" s="51">
        <v>0</v>
      </c>
      <c r="S46" s="51">
        <v>0</v>
      </c>
      <c r="T46" s="51">
        <v>0</v>
      </c>
      <c r="U46" s="51">
        <v>0</v>
      </c>
      <c r="V46" s="51">
        <v>0</v>
      </c>
      <c r="W46" s="51">
        <v>0</v>
      </c>
      <c r="X46" s="51">
        <v>0</v>
      </c>
      <c r="Y46" s="51">
        <v>0</v>
      </c>
      <c r="Z46" s="55">
        <v>0</v>
      </c>
      <c r="AD46" s="56">
        <f>(D46+E46+F46+G46+H46+I46+J46+K46+L46+M46+N46+O46+P46+Q46+R46+S46+T46+U46+V46+W46+X46+Y46+Z46)/23</f>
        <v>0.15521739130434781</v>
      </c>
      <c r="AH46" s="57">
        <f>(D46*D$79+E46*E$79+F46*F$79+G46*G$79+H46*H$79+I46*I$79+J46*J$79+K46*K$79+L46*L$79+M46*M$79+N46*N$79+O46*O$79+P46*P$79+Q46*Q$79+R46*R$79+S46*S$79+T46*T$79+U46*U$79+V46*V$79+W46*W$79+X46*X$79+Y46*Y$79+Z46*Z$79)/SUM(D$79:Z$79)</f>
        <v>0.25134874759152215</v>
      </c>
    </row>
    <row r="47" spans="1:34" ht="15.75">
      <c r="A47" s="48" t="s">
        <v>129</v>
      </c>
      <c r="B47" s="49" t="s">
        <v>194</v>
      </c>
      <c r="C47" s="50">
        <v>2019</v>
      </c>
      <c r="D47" s="52">
        <v>0.44</v>
      </c>
      <c r="E47" s="53">
        <v>0.65</v>
      </c>
      <c r="F47" s="52">
        <v>0.4</v>
      </c>
      <c r="G47" s="58">
        <v>0.12</v>
      </c>
      <c r="H47" s="53">
        <v>0.6</v>
      </c>
      <c r="I47" s="53">
        <v>0.6</v>
      </c>
      <c r="J47" s="53">
        <v>0.6</v>
      </c>
      <c r="K47" s="58">
        <v>0.17</v>
      </c>
      <c r="L47" s="51">
        <v>0</v>
      </c>
      <c r="M47" s="54">
        <v>0.89</v>
      </c>
      <c r="N47" s="53">
        <v>0.68</v>
      </c>
      <c r="O47" s="51">
        <v>0</v>
      </c>
      <c r="P47" s="51">
        <v>0</v>
      </c>
      <c r="Q47" s="51">
        <v>0</v>
      </c>
      <c r="R47" s="51">
        <v>0</v>
      </c>
      <c r="S47" s="51">
        <v>0</v>
      </c>
      <c r="T47" s="51">
        <v>0</v>
      </c>
      <c r="U47" s="51">
        <v>0</v>
      </c>
      <c r="V47" s="51">
        <v>0</v>
      </c>
      <c r="W47" s="51">
        <v>0</v>
      </c>
      <c r="X47" s="51">
        <v>0</v>
      </c>
      <c r="Y47" s="51">
        <v>0</v>
      </c>
      <c r="Z47" s="55">
        <v>0</v>
      </c>
      <c r="AD47" s="56">
        <f>(D47+E47+F47+G47+H47+I47+J47+K47+L47+M47+N47+V47+W47+X47+Y47+Z47)/16</f>
        <v>0.32187500000000002</v>
      </c>
      <c r="AH47" s="57">
        <f>(D47*D$79+E47*E$79+F47*F$79+G47*G$79+H47*H$79+I47*I$79+J47*J$79+K47*K$79+L47*L$79+M47*M$79+N47*N$79+V47*V$79+W47*W$79+X47*X$79+Y47*Y$79+Z47*Z$79)/SUM(D$79:N$79,V$79:Z$79)</f>
        <v>0.32651746724890834</v>
      </c>
    </row>
    <row r="48" spans="1:34" ht="15.75">
      <c r="A48" s="48" t="s">
        <v>197</v>
      </c>
      <c r="B48" s="49" t="s">
        <v>193</v>
      </c>
      <c r="C48" s="50">
        <v>2019</v>
      </c>
      <c r="D48" s="52">
        <v>0.36</v>
      </c>
      <c r="E48" s="53">
        <v>0.53</v>
      </c>
      <c r="F48" s="58">
        <v>0.2</v>
      </c>
      <c r="G48" s="58">
        <v>0.15</v>
      </c>
      <c r="H48" s="52">
        <v>0.38</v>
      </c>
      <c r="I48" s="52">
        <v>0.4</v>
      </c>
      <c r="J48" s="52">
        <v>0.3</v>
      </c>
      <c r="K48" s="51">
        <v>0</v>
      </c>
      <c r="L48" s="51">
        <v>0</v>
      </c>
      <c r="M48" s="52">
        <v>0.47</v>
      </c>
      <c r="N48" s="58">
        <v>0.12</v>
      </c>
      <c r="O48" s="58">
        <v>0.18</v>
      </c>
      <c r="P48" s="58">
        <v>0.19</v>
      </c>
      <c r="Q48" s="51">
        <v>0</v>
      </c>
      <c r="R48" s="52">
        <v>0.3</v>
      </c>
      <c r="S48" s="60"/>
      <c r="T48" s="60"/>
      <c r="U48" s="60"/>
      <c r="V48" s="51">
        <v>0</v>
      </c>
      <c r="W48" s="51">
        <v>0</v>
      </c>
      <c r="X48" s="51">
        <v>0</v>
      </c>
      <c r="Y48" s="51">
        <v>0</v>
      </c>
      <c r="Z48" s="55">
        <v>0</v>
      </c>
      <c r="AD48" s="56">
        <f>(D48+E48+F48+G48+H48+I48+J48+K48+L48+M48+N48+O48+P48+Q48+R48+V48+W48+X48+Y48+Z48)/20</f>
        <v>0.17899999999999999</v>
      </c>
      <c r="AH48" s="57">
        <f>(D48*D$79+E48*E$79+F48*F$79+G48*G$79+H48*H$79+I48*I$79+J48*J$79+K48*K$79+L48*L$79+M48*M$79+N48*N$79+O48*O$79+P48*P$79+Q48*Q$79+R48*R$79+V48*V$79+W48*W$79+X48*X$79+Y48*Y$79+Z48*Z$79)/SUM(D$79:R$79,V$79:Z$79)</f>
        <v>0.18495513459621135</v>
      </c>
    </row>
    <row r="49" spans="1:34" ht="15.75">
      <c r="A49" s="48" t="s">
        <v>126</v>
      </c>
      <c r="B49" s="49" t="s">
        <v>178</v>
      </c>
      <c r="C49" s="50">
        <v>2019</v>
      </c>
      <c r="D49" s="52">
        <v>0.44</v>
      </c>
      <c r="E49" s="54">
        <v>0.79</v>
      </c>
      <c r="F49" s="52">
        <v>0.3</v>
      </c>
      <c r="G49" s="53">
        <v>0.66</v>
      </c>
      <c r="H49" s="53">
        <v>0.5</v>
      </c>
      <c r="I49" s="54">
        <v>0.8</v>
      </c>
      <c r="J49" s="58">
        <v>0.21</v>
      </c>
      <c r="K49" s="58">
        <v>0.17</v>
      </c>
      <c r="L49" s="54">
        <v>0.8</v>
      </c>
      <c r="M49" s="53">
        <v>0.69</v>
      </c>
      <c r="N49" s="54">
        <v>0.88</v>
      </c>
      <c r="O49" s="60"/>
      <c r="P49" s="60"/>
      <c r="Q49" s="60"/>
      <c r="R49" s="60"/>
      <c r="S49" s="53">
        <v>0.5</v>
      </c>
      <c r="T49" s="51">
        <v>0</v>
      </c>
      <c r="U49" s="51">
        <v>0</v>
      </c>
      <c r="V49" s="58">
        <v>0.11</v>
      </c>
      <c r="W49" s="58">
        <v>0.05</v>
      </c>
      <c r="X49" s="58">
        <v>0</v>
      </c>
      <c r="Y49" s="53">
        <v>0.73</v>
      </c>
      <c r="Z49" s="59">
        <v>0.73</v>
      </c>
      <c r="AD49" s="56">
        <f>(D49+E49+F49+G49+H49+I49+J49+K49+L49+M49+N49+S49+T49+U49+V49+W49+X49+Y49+Z49)/19</f>
        <v>0.43999999999999995</v>
      </c>
      <c r="AH49" s="57">
        <f>(D49*D$79+E49*E$79+F49*F$79+G49*G$79+H49*H$79+I49*I$79+J49*J$79+K49*K$79+L49*L$79+M49*M$79+N49*N$79+S49*S$79+T49*T$79+U49*U$79+V49*V$79+W49*W$79+X49*X$79+Y49*Y$79+Z49*Z$79)/SUM(D$79:N$79,S$79:Z$79)</f>
        <v>0.27032597266035752</v>
      </c>
    </row>
    <row r="50" spans="1:34" ht="15.75">
      <c r="A50" s="48" t="s">
        <v>198</v>
      </c>
      <c r="B50" s="49" t="s">
        <v>188</v>
      </c>
      <c r="C50" s="50">
        <v>2019</v>
      </c>
      <c r="D50" s="51">
        <v>0</v>
      </c>
      <c r="E50" s="51">
        <v>0</v>
      </c>
      <c r="F50" s="51">
        <v>0</v>
      </c>
      <c r="G50" s="51">
        <v>0</v>
      </c>
      <c r="H50" s="51">
        <v>0</v>
      </c>
      <c r="I50" s="51">
        <v>0</v>
      </c>
      <c r="J50" s="51">
        <v>0</v>
      </c>
      <c r="K50" s="51">
        <v>0</v>
      </c>
      <c r="L50" s="51">
        <v>0</v>
      </c>
      <c r="M50" s="51">
        <v>0</v>
      </c>
      <c r="N50" s="51">
        <v>0</v>
      </c>
      <c r="O50" s="60"/>
      <c r="P50" s="60"/>
      <c r="Q50" s="60"/>
      <c r="R50" s="60"/>
      <c r="S50" s="51">
        <v>0</v>
      </c>
      <c r="T50" s="51">
        <v>0</v>
      </c>
      <c r="U50" s="51">
        <v>0</v>
      </c>
      <c r="V50" s="51">
        <v>0</v>
      </c>
      <c r="W50" s="51">
        <v>0</v>
      </c>
      <c r="X50" s="51">
        <v>0</v>
      </c>
      <c r="Y50" s="51">
        <v>0</v>
      </c>
      <c r="Z50" s="55">
        <v>0</v>
      </c>
      <c r="AD50" s="56">
        <f>(D50+E50+F50+G50+H50+I50+J50+K50+L50+M50+N50+O50+P50+Q50+R50+S50+T50+U50+V50+W50+X50+Y50+Z50)/23</f>
        <v>0</v>
      </c>
      <c r="AH50" s="57">
        <f>(D50*D$79+E50*E$79+F50*F$79+G50*G$79+H50*H$79+I50*I$79+J50*J$79+K50*K$79+L50*L$79+M50*M$79+N50*N$79+O50*O$79+P50*P$79+Q50*Q$79+R50*R$79+S50*S$79+T50*T$79+U50*U$79+V50*V$79+W50*W$79+X50*X$79+Y50*Y$79+Z50*Z$79)/SUM(D$79:Z$79)</f>
        <v>0</v>
      </c>
    </row>
    <row r="51" spans="1:34" ht="15.75">
      <c r="A51" s="66" t="s">
        <v>12</v>
      </c>
      <c r="B51" s="67" t="s">
        <v>179</v>
      </c>
      <c r="C51" s="68">
        <v>2019</v>
      </c>
      <c r="D51" s="69">
        <v>0.33</v>
      </c>
      <c r="E51" s="69">
        <v>0.44</v>
      </c>
      <c r="F51" s="70">
        <v>0.5</v>
      </c>
      <c r="G51" s="69">
        <v>0.32</v>
      </c>
      <c r="H51" s="70">
        <v>0.5</v>
      </c>
      <c r="I51" s="71">
        <v>0.2</v>
      </c>
      <c r="J51" s="71">
        <v>0.1</v>
      </c>
      <c r="K51" s="70">
        <v>0.5</v>
      </c>
      <c r="L51" s="72">
        <v>0</v>
      </c>
      <c r="M51" s="72">
        <v>0</v>
      </c>
      <c r="N51" s="70">
        <v>0.6</v>
      </c>
      <c r="O51" s="73"/>
      <c r="P51" s="73"/>
      <c r="Q51" s="73"/>
      <c r="R51" s="73"/>
      <c r="S51" s="60"/>
      <c r="T51" s="60"/>
      <c r="U51" s="60"/>
      <c r="V51" s="72">
        <v>0</v>
      </c>
      <c r="W51" s="72">
        <v>0</v>
      </c>
      <c r="X51" s="72">
        <v>0</v>
      </c>
      <c r="Y51" s="72">
        <v>0</v>
      </c>
      <c r="Z51" s="74">
        <v>0</v>
      </c>
      <c r="AD51" s="56">
        <f>(D51+E51+F51+G51+H51+I51+J51+K51+L51+M51+N51+V51+W51+X51+Y51+Z51)/16</f>
        <v>0.21812500000000001</v>
      </c>
      <c r="AH51" s="57">
        <f>(I51*I$79+J51*J$79+K51*K$79+L51*L$79+M51*M$79+N51*N$79+V51*V$79+W51*W$79+X51*X$79+Y51*Y$79+Z51*Z$79)/SUM(I$79:N$79,V$79:Z$79)</f>
        <v>6.3930013458950205E-2</v>
      </c>
    </row>
    <row r="52" spans="1:34" ht="15.75">
      <c r="A52" s="48" t="s">
        <v>139</v>
      </c>
      <c r="B52" s="49" t="s">
        <v>180</v>
      </c>
      <c r="C52" s="50">
        <v>2019</v>
      </c>
      <c r="D52" s="54">
        <v>1</v>
      </c>
      <c r="E52" s="54">
        <v>1</v>
      </c>
      <c r="F52" s="54">
        <v>1</v>
      </c>
      <c r="G52" s="54">
        <v>1</v>
      </c>
      <c r="H52" s="54">
        <v>1</v>
      </c>
      <c r="I52" s="51">
        <v>0</v>
      </c>
      <c r="J52" s="51">
        <v>0</v>
      </c>
      <c r="K52" s="51">
        <v>0</v>
      </c>
      <c r="L52" s="51">
        <v>0</v>
      </c>
      <c r="M52" s="51">
        <v>0</v>
      </c>
      <c r="N52" s="51">
        <v>0</v>
      </c>
      <c r="O52" s="51">
        <v>0</v>
      </c>
      <c r="P52" s="51">
        <v>0</v>
      </c>
      <c r="Q52" s="51">
        <v>0</v>
      </c>
      <c r="R52" s="51">
        <v>0</v>
      </c>
      <c r="S52" s="51">
        <v>0</v>
      </c>
      <c r="T52" s="51">
        <v>0</v>
      </c>
      <c r="U52" s="51">
        <v>0</v>
      </c>
      <c r="V52" s="51">
        <v>0</v>
      </c>
      <c r="W52" s="51">
        <v>0</v>
      </c>
      <c r="X52" s="51">
        <v>0</v>
      </c>
      <c r="Y52" s="51">
        <v>0</v>
      </c>
      <c r="Z52" s="55">
        <v>0</v>
      </c>
      <c r="AD52" s="56">
        <f>(D52+E52+F52+G52+H52+I52+J52+K52+L52+M52+N52+O52+P52+Q52+R52+S52+T52+U52+V52+W52+X52+Y52+Z52)/23</f>
        <v>0.21739130434782608</v>
      </c>
      <c r="AH52" s="57">
        <f>(D52*D$79+E52*E$79+F52*F$79+G52*G$79+H52*H$79+I52*I$79+J52*J$79+K52*K$79+L52*L$79+M52*M$79+N52*N$79+O52*O$79+P52*P$79+Q52*Q$79+R52*R$79+S52*S$79+T52*T$79+U52*U$79+V52*V$79+W52*W$79+X52*X$79+Y52*Y$79+Z52*Z$79)/SUM(D$79:Z$79)</f>
        <v>0.16666666666666666</v>
      </c>
    </row>
    <row r="53" spans="1:34" ht="15.75">
      <c r="A53" s="48" t="s">
        <v>196</v>
      </c>
      <c r="B53" s="49" t="s">
        <v>181</v>
      </c>
      <c r="C53" s="50">
        <v>2019</v>
      </c>
      <c r="D53" s="54">
        <v>1</v>
      </c>
      <c r="E53" s="54">
        <v>1</v>
      </c>
      <c r="F53" s="52">
        <v>0.4</v>
      </c>
      <c r="G53" s="54">
        <v>1</v>
      </c>
      <c r="H53" s="58">
        <v>0.15</v>
      </c>
      <c r="I53" s="53">
        <v>0.7</v>
      </c>
      <c r="J53" s="54">
        <v>0.87</v>
      </c>
      <c r="K53" s="51">
        <v>0</v>
      </c>
      <c r="L53" s="53">
        <v>0.5</v>
      </c>
      <c r="M53" s="58">
        <v>0.08</v>
      </c>
      <c r="N53" s="53">
        <v>0.6</v>
      </c>
      <c r="O53" s="60"/>
      <c r="P53" s="60"/>
      <c r="Q53" s="60"/>
      <c r="R53" s="60"/>
      <c r="S53" s="51">
        <v>0</v>
      </c>
      <c r="T53" s="51">
        <v>0</v>
      </c>
      <c r="U53" s="51">
        <v>0</v>
      </c>
      <c r="V53" s="51">
        <v>0</v>
      </c>
      <c r="W53" s="51">
        <v>0</v>
      </c>
      <c r="X53" s="51">
        <v>0</v>
      </c>
      <c r="Y53" s="51">
        <v>0</v>
      </c>
      <c r="Z53" s="55">
        <v>0</v>
      </c>
      <c r="AD53" s="56">
        <f>(D53+E53+F53+G53+H53+I53+J53+K53+L53+M53+N53+S53+T53+U53+V53+W53+X53+Y53+Z53)/19</f>
        <v>0.33157894736842103</v>
      </c>
      <c r="AH53" s="57">
        <f>(D53*D$79+E53*E$79+F53*F$79+G53*G$79+H53*H$79+I53*I$79+J53*J$79+K53*K$79+L53*L$79+M53*M$79+N53*N$79+S53*S$79+T53*T$79+U53*U$79+V53*V$79+W53*W$79+X53*X$79+Y53*Y$79+Z53*Z$79)/SUM(D$79:N$79,S$79:Z$79)</f>
        <v>0.42284963196635122</v>
      </c>
    </row>
    <row r="54" spans="1:34" ht="15.75">
      <c r="A54" s="48" t="s">
        <v>144</v>
      </c>
      <c r="B54" s="49" t="s">
        <v>195</v>
      </c>
      <c r="C54" s="50">
        <v>2019</v>
      </c>
      <c r="D54" s="52">
        <v>0.38</v>
      </c>
      <c r="E54" s="52">
        <v>0.3</v>
      </c>
      <c r="F54" s="51">
        <v>0</v>
      </c>
      <c r="G54" s="58">
        <v>0.12</v>
      </c>
      <c r="H54" s="52">
        <v>0.4</v>
      </c>
      <c r="I54" s="54">
        <v>0.8</v>
      </c>
      <c r="J54" s="58">
        <v>0</v>
      </c>
      <c r="K54" s="51">
        <v>0</v>
      </c>
      <c r="L54" s="52">
        <v>0.3</v>
      </c>
      <c r="M54" s="52">
        <v>0.47</v>
      </c>
      <c r="N54" s="51">
        <v>0</v>
      </c>
      <c r="O54" s="52">
        <v>0.27</v>
      </c>
      <c r="P54" s="58">
        <v>0.03</v>
      </c>
      <c r="Q54" s="51">
        <v>0</v>
      </c>
      <c r="R54" s="58">
        <v>0.12</v>
      </c>
      <c r="S54" s="53">
        <v>0.5</v>
      </c>
      <c r="T54" s="51">
        <v>0</v>
      </c>
      <c r="U54" s="52">
        <v>0.27</v>
      </c>
      <c r="V54" s="58">
        <v>0.11</v>
      </c>
      <c r="W54" s="51">
        <v>0</v>
      </c>
      <c r="X54" s="51">
        <v>0</v>
      </c>
      <c r="Y54" s="58">
        <v>0.18</v>
      </c>
      <c r="Z54" s="61">
        <v>0.82</v>
      </c>
      <c r="AD54" s="56">
        <f>(D54+E54+F54+G54+H54+I54+J54+K54+L54+M54+N54+O54+P54+Q54+R54+S54+T54+U54+V54+W54+X54+Y54+Z54)/23</f>
        <v>0.22043478260869562</v>
      </c>
      <c r="AH54" s="57">
        <f>(D54*D$79+E54*E$79+F54*F$79+G54*G$79+H54*H$79+I54*I$79+J54*J$79+K54*K$79+L54*L$79+M54*M$79+N54*N$79+O54*O$79+P54*P$79+Q54*Q$79+R54*R$79+S54*S$79+T54*T$79+U54*U$79+V54*V$79+W54*W$79+X54*X$79+Y54*Y$79+Z54*Z$79)/SUM(D$79:Z$79)</f>
        <v>0.11527938342967245</v>
      </c>
    </row>
    <row r="55" spans="1:34">
      <c r="AD55" s="64"/>
      <c r="AH55" s="65"/>
    </row>
    <row r="56" spans="1:34" ht="15.75">
      <c r="A56" s="48" t="s">
        <v>146</v>
      </c>
      <c r="B56" s="49" t="s">
        <v>192</v>
      </c>
      <c r="C56" s="50">
        <v>2019</v>
      </c>
      <c r="D56" s="53">
        <v>0.59</v>
      </c>
      <c r="E56" s="54">
        <v>0.86</v>
      </c>
      <c r="F56" s="54">
        <v>0.8</v>
      </c>
      <c r="G56" s="54">
        <v>0.98</v>
      </c>
      <c r="H56" s="53">
        <v>0.7</v>
      </c>
      <c r="I56" s="53">
        <v>0.7</v>
      </c>
      <c r="J56" s="54">
        <v>0.95</v>
      </c>
      <c r="K56" s="53">
        <v>0.5</v>
      </c>
      <c r="L56" s="51">
        <v>0</v>
      </c>
      <c r="M56" s="51">
        <v>0</v>
      </c>
      <c r="N56" s="54">
        <v>0.76</v>
      </c>
      <c r="O56" s="51">
        <v>0</v>
      </c>
      <c r="P56" s="51">
        <v>0</v>
      </c>
      <c r="Q56" s="51">
        <v>0</v>
      </c>
      <c r="R56" s="51">
        <v>0</v>
      </c>
      <c r="S56" s="51">
        <v>0</v>
      </c>
      <c r="T56" s="51">
        <v>0</v>
      </c>
      <c r="U56" s="51">
        <v>0</v>
      </c>
      <c r="V56" s="51">
        <v>0</v>
      </c>
      <c r="W56" s="51">
        <v>0</v>
      </c>
      <c r="X56" s="51">
        <v>0</v>
      </c>
      <c r="Y56" s="51">
        <v>0</v>
      </c>
      <c r="Z56" s="55">
        <v>0</v>
      </c>
      <c r="AD56" s="56">
        <f>(D56+E56+F56+G56+H56+I56+J56+K56+L56+M56+N56+V56+W56+X56+Y56+Z56)/16</f>
        <v>0.42749999999999999</v>
      </c>
      <c r="AH56" s="57">
        <f>(D56*D$79+E56*E$79+F56*F$79+G56*G$79+H56*H$79+I56*I$79+J56*J$79+K56*K$79+L56*L$79+M56*M$79+N56*N$79+V56*V$79+W56*W$79+X56*X$79+Y56*Y$79+Z56*Z$79)/SUM(D$79:N$79,V$79:Z$79)</f>
        <v>0.46552401746724886</v>
      </c>
    </row>
    <row r="57" spans="1:34">
      <c r="AD57" s="64"/>
      <c r="AH57" s="65"/>
    </row>
    <row r="58" spans="1:34">
      <c r="A58" s="147" t="s">
        <v>230</v>
      </c>
      <c r="B58" s="149"/>
      <c r="C58" s="148"/>
      <c r="AD58" s="47">
        <f>AVERAGE(AD59:AD69)</f>
        <v>0.12739920948616601</v>
      </c>
      <c r="AH58" s="47">
        <f t="shared" ref="AH58" si="2">AVERAGE(AH59:AH69)</f>
        <v>8.290950032394423E-2</v>
      </c>
    </row>
    <row r="59" spans="1:34" ht="15.75">
      <c r="A59" s="48" t="s">
        <v>205</v>
      </c>
      <c r="B59" s="49" t="s">
        <v>206</v>
      </c>
      <c r="C59" s="50">
        <v>2019</v>
      </c>
      <c r="D59" s="51">
        <v>0</v>
      </c>
      <c r="E59" s="51">
        <v>0</v>
      </c>
      <c r="F59" s="51">
        <v>0</v>
      </c>
      <c r="G59" s="51">
        <v>0</v>
      </c>
      <c r="H59" s="51">
        <v>0</v>
      </c>
      <c r="I59" s="51">
        <v>0</v>
      </c>
      <c r="J59" s="51">
        <v>0</v>
      </c>
      <c r="K59" s="51">
        <v>0</v>
      </c>
      <c r="L59" s="51">
        <v>0</v>
      </c>
      <c r="M59" s="51">
        <v>0</v>
      </c>
      <c r="N59" s="51">
        <v>0</v>
      </c>
      <c r="O59" s="60"/>
      <c r="P59" s="60"/>
      <c r="Q59" s="60"/>
      <c r="R59" s="60"/>
      <c r="S59" s="51">
        <v>0</v>
      </c>
      <c r="T59" s="51">
        <v>0</v>
      </c>
      <c r="U59" s="51">
        <v>0</v>
      </c>
      <c r="V59" s="51">
        <v>0</v>
      </c>
      <c r="W59" s="51">
        <v>0</v>
      </c>
      <c r="X59" s="51">
        <v>0</v>
      </c>
      <c r="Y59" s="51">
        <v>0</v>
      </c>
      <c r="Z59" s="55">
        <v>0</v>
      </c>
      <c r="AD59" s="56">
        <f>(D59+E59+F59+G59+H59+I59+J59+K59+L59+M59+N59+V59+W59+X59+Y59+Z59)/16</f>
        <v>0</v>
      </c>
      <c r="AH59" s="57">
        <f>(D59*D$79+E59*E$79+F59*F$79+G59*G$79+H59*H$79+I59*I$79+J59*J$79+K59*K$79+L59*L$79+M59*M$79+N59*N$79+V59*V$79+W59*W$79+X59*X$79+Y59*Y$79+Z59*Z$79)/SUM(D$79:N$79,V$79:Z$79)</f>
        <v>0</v>
      </c>
    </row>
    <row r="60" spans="1:34" ht="15.75">
      <c r="A60" s="48" t="s">
        <v>207</v>
      </c>
      <c r="B60" s="49" t="s">
        <v>208</v>
      </c>
      <c r="C60" s="50">
        <v>2019</v>
      </c>
      <c r="D60" s="58">
        <v>0.15</v>
      </c>
      <c r="E60" s="58">
        <v>0.21</v>
      </c>
      <c r="F60" s="58">
        <v>0.2</v>
      </c>
      <c r="G60" s="51">
        <v>0</v>
      </c>
      <c r="H60" s="52">
        <v>0.4</v>
      </c>
      <c r="I60" s="53">
        <v>0.6</v>
      </c>
      <c r="J60" s="58">
        <v>0.17</v>
      </c>
      <c r="K60" s="58">
        <v>0.17</v>
      </c>
      <c r="L60" s="53">
        <v>0.5</v>
      </c>
      <c r="M60" s="58">
        <v>0.14000000000000001</v>
      </c>
      <c r="N60" s="53">
        <v>0.68</v>
      </c>
      <c r="O60" s="51">
        <v>0</v>
      </c>
      <c r="P60" s="51">
        <v>0</v>
      </c>
      <c r="Q60" s="51">
        <v>0</v>
      </c>
      <c r="R60" s="51">
        <v>0</v>
      </c>
      <c r="S60" s="51">
        <v>0</v>
      </c>
      <c r="T60" s="52">
        <v>0.33</v>
      </c>
      <c r="U60" s="52">
        <v>0.47</v>
      </c>
      <c r="V60" s="51">
        <v>0</v>
      </c>
      <c r="W60" s="51">
        <v>0</v>
      </c>
      <c r="X60" s="51">
        <v>0</v>
      </c>
      <c r="Y60" s="51">
        <v>0</v>
      </c>
      <c r="Z60" s="55">
        <v>0</v>
      </c>
      <c r="AD60" s="56">
        <f>(D60+E60+F60+G60+H60+I60+J60+K60+L60+M60+N60+O60+P60+Q60+R60+S60+T60+U60+V60+W60+X60+Y60+Z60)/23</f>
        <v>0.17478260869565218</v>
      </c>
      <c r="AH60" s="57">
        <f>(D60*D$79+E60*E$79+F60*F$79+G60*G$79+H60*H$79+I60*I$79+J60*J$79+K60*K$79+L60*L$79+M60*M$79+N60*N$79+O60*O$79+P60*P$79+Q60*Q$79+R60*R$79+S60*S$79+T60*T$79+U60*U$79+V60*V$79+W60*W$79+X60*X$79+Y60*Y$79+Z60*Z$79)/SUM(D$79:Z$79)</f>
        <v>0.1240655105973025</v>
      </c>
    </row>
    <row r="61" spans="1:34" ht="15.75">
      <c r="A61" s="48" t="s">
        <v>56</v>
      </c>
      <c r="B61" s="49" t="s">
        <v>187</v>
      </c>
      <c r="C61" s="50">
        <v>2019</v>
      </c>
      <c r="D61" s="52">
        <v>0.41</v>
      </c>
      <c r="E61" s="52">
        <v>0.4</v>
      </c>
      <c r="F61" s="53">
        <v>0.7</v>
      </c>
      <c r="G61" s="54">
        <v>0.8</v>
      </c>
      <c r="H61" s="52">
        <v>0.45</v>
      </c>
      <c r="I61" s="54">
        <v>0.9</v>
      </c>
      <c r="J61" s="58">
        <v>0.03</v>
      </c>
      <c r="K61" s="52">
        <v>0.33</v>
      </c>
      <c r="L61" s="54">
        <v>0.8</v>
      </c>
      <c r="M61" s="52">
        <v>0.42</v>
      </c>
      <c r="N61" s="53">
        <v>0.6</v>
      </c>
      <c r="O61" s="52">
        <v>0.27</v>
      </c>
      <c r="P61" s="53">
        <v>0.56999999999999995</v>
      </c>
      <c r="Q61" s="51">
        <v>0</v>
      </c>
      <c r="R61" s="58">
        <v>0.24</v>
      </c>
      <c r="S61" s="53">
        <v>0.5</v>
      </c>
      <c r="T61" s="51">
        <v>0</v>
      </c>
      <c r="U61" s="52">
        <v>0.33</v>
      </c>
      <c r="V61" s="58">
        <v>0.15</v>
      </c>
      <c r="W61" s="58">
        <v>0.06</v>
      </c>
      <c r="X61" s="58">
        <v>0.02</v>
      </c>
      <c r="Y61" s="52">
        <v>0.36</v>
      </c>
      <c r="Z61" s="62">
        <v>0.27</v>
      </c>
      <c r="AD61" s="56">
        <f t="shared" ref="AD61:AD69" si="3">(D61+E61+F61+G61+H61+I61+J61+K61+L61+M61+N61+O61+P61+Q61+R61+S61+T61+U61+V61+W61+X61+Y61+Z61)/23</f>
        <v>0.37434782608695649</v>
      </c>
      <c r="AH61" s="57">
        <f>(D61*D$79+E61*E$79+F61*F$79+G61*G$79+H61*H$79+I61*I$79+J61*J$79+K61*K$79+L61*L$79+M61*M$79+N61*N$79+O61*O$79+P61*P$79+Q61*Q$79+R61*R$79+S61*S$79+T61*T$79+U61*U$79+V61*V$79+W61*W$79+X61*X$79+Y61*Y$79+Z61*Z$79)/SUM(D$79:Z$79)</f>
        <v>0.20973025048169558</v>
      </c>
    </row>
    <row r="62" spans="1:34" ht="15.75">
      <c r="A62" s="48" t="s">
        <v>60</v>
      </c>
      <c r="B62" s="49" t="s">
        <v>183</v>
      </c>
      <c r="C62" s="50">
        <v>2019</v>
      </c>
      <c r="D62" s="51">
        <v>0</v>
      </c>
      <c r="E62" s="51">
        <v>0</v>
      </c>
      <c r="F62" s="51">
        <v>0</v>
      </c>
      <c r="G62" s="51">
        <v>0</v>
      </c>
      <c r="H62" s="51">
        <v>0</v>
      </c>
      <c r="I62" s="51">
        <v>0</v>
      </c>
      <c r="J62" s="58">
        <v>0.02</v>
      </c>
      <c r="K62" s="51">
        <v>0</v>
      </c>
      <c r="L62" s="51">
        <v>0</v>
      </c>
      <c r="M62" s="51">
        <v>0</v>
      </c>
      <c r="N62" s="51">
        <v>0</v>
      </c>
      <c r="O62" s="51">
        <v>0</v>
      </c>
      <c r="P62" s="51">
        <v>0</v>
      </c>
      <c r="Q62" s="51">
        <v>0</v>
      </c>
      <c r="R62" s="51">
        <v>0</v>
      </c>
      <c r="S62" s="51">
        <v>0</v>
      </c>
      <c r="T62" s="52">
        <v>0.33</v>
      </c>
      <c r="U62" s="58">
        <v>0.2</v>
      </c>
      <c r="V62" s="51">
        <v>0</v>
      </c>
      <c r="W62" s="51">
        <v>0</v>
      </c>
      <c r="X62" s="51">
        <v>0</v>
      </c>
      <c r="Y62" s="51">
        <v>0</v>
      </c>
      <c r="Z62" s="63">
        <v>0.05</v>
      </c>
      <c r="AD62" s="56">
        <f t="shared" si="3"/>
        <v>2.6086956521739136E-2</v>
      </c>
      <c r="AH62" s="57">
        <f>(D62*D$79+E62*E$79+F62*F$79+G62*G$79+H62*H$79+I62*I$79+J62*J$79+K62*K$79+L62*L$79+M62*M$79+N62*N$79+O62*O$79+P62*P$79+Q62*Q$79+R62*R$79+S62*S$79+T62*T$79+U62*U$79+V62*V$79+W62*W$79+X62*X$79+Y62*Y$79+Z62*Z$79)/SUM(D$79:Z$79)</f>
        <v>1.3092485549132948E-2</v>
      </c>
    </row>
    <row r="63" spans="1:34" ht="15.75">
      <c r="A63" s="48" t="s">
        <v>210</v>
      </c>
      <c r="B63" s="49" t="s">
        <v>186</v>
      </c>
      <c r="C63" s="50">
        <v>2019</v>
      </c>
      <c r="D63" s="58">
        <v>0.03</v>
      </c>
      <c r="E63" s="58">
        <v>0.14000000000000001</v>
      </c>
      <c r="F63" s="58">
        <v>0.2</v>
      </c>
      <c r="G63" s="58">
        <v>0.05</v>
      </c>
      <c r="H63" s="58">
        <v>0.18</v>
      </c>
      <c r="I63" s="58">
        <v>0.2</v>
      </c>
      <c r="J63" s="58">
        <v>0.24</v>
      </c>
      <c r="K63" s="51">
        <v>0</v>
      </c>
      <c r="L63" s="53">
        <v>0.5</v>
      </c>
      <c r="M63" s="51">
        <v>0</v>
      </c>
      <c r="N63" s="53">
        <v>0.68</v>
      </c>
      <c r="O63" s="60"/>
      <c r="P63" s="60"/>
      <c r="Q63" s="60"/>
      <c r="R63" s="60"/>
      <c r="S63" s="51">
        <v>0</v>
      </c>
      <c r="T63" s="51">
        <v>0</v>
      </c>
      <c r="U63" s="51">
        <v>0</v>
      </c>
      <c r="V63" s="58">
        <v>0.13</v>
      </c>
      <c r="W63" s="51">
        <v>0</v>
      </c>
      <c r="X63" s="58">
        <v>0.08</v>
      </c>
      <c r="Y63" s="58">
        <v>0.18</v>
      </c>
      <c r="Z63" s="55">
        <v>0</v>
      </c>
      <c r="AD63" s="56">
        <f>(I63+J63+K63+L63+M63+N63+O63+P63+Q63+R63+V63+W63+X63+Y63+Z63)/15</f>
        <v>0.13400000000000001</v>
      </c>
      <c r="AH63" s="57">
        <f>(I63*I$79+J63*J$79+K63*K$79+L63*L$79+M63*M$79+N63*N$79+O63*O$79+P63*P$79+Q63*Q$79+R63*R$79+V63*V$79+W63*W$79+X63*X$79+Y63*Y$79+Z63*Z$79)/SUM(I$79:R$79,V$79:Z$79)</f>
        <v>0.14134939759036144</v>
      </c>
    </row>
    <row r="64" spans="1:34" ht="15.75">
      <c r="A64" s="48" t="s">
        <v>209</v>
      </c>
      <c r="B64" s="49" t="s">
        <v>189</v>
      </c>
      <c r="C64" s="50">
        <v>2019</v>
      </c>
      <c r="D64" s="53">
        <v>0.54</v>
      </c>
      <c r="E64" s="53">
        <v>0.53</v>
      </c>
      <c r="F64" s="58">
        <v>0.2</v>
      </c>
      <c r="G64" s="58">
        <v>0.22</v>
      </c>
      <c r="H64" s="52">
        <v>0.38</v>
      </c>
      <c r="I64" s="53">
        <v>0.7</v>
      </c>
      <c r="J64" s="58">
        <v>0.08</v>
      </c>
      <c r="K64" s="51">
        <v>0</v>
      </c>
      <c r="L64" s="51">
        <v>0</v>
      </c>
      <c r="M64" s="51">
        <v>0</v>
      </c>
      <c r="N64" s="58">
        <v>0.16</v>
      </c>
      <c r="O64" s="52">
        <v>0.27</v>
      </c>
      <c r="P64" s="58">
        <v>0.19</v>
      </c>
      <c r="Q64" s="51">
        <v>0</v>
      </c>
      <c r="R64" s="58">
        <v>0.18</v>
      </c>
      <c r="S64" s="53">
        <v>0.5</v>
      </c>
      <c r="T64" s="51">
        <v>0</v>
      </c>
      <c r="U64" s="53">
        <v>0.53</v>
      </c>
      <c r="V64" s="51">
        <v>0</v>
      </c>
      <c r="W64" s="51">
        <v>0</v>
      </c>
      <c r="X64" s="51">
        <v>0</v>
      </c>
      <c r="Y64" s="51">
        <v>0</v>
      </c>
      <c r="Z64" s="55">
        <v>0</v>
      </c>
      <c r="AD64" s="56">
        <f>(D64+E64+F64+G64+H64+I64+J64+K64+L64+M64+N64+O64+P64+Q64+R64+S64+T64+U64+V64+W64+X64+Y64+Z64)/23</f>
        <v>0.1947826086956522</v>
      </c>
      <c r="AH64" s="57">
        <f>(D64*D$79+E64*E$79+F64*F$79+G64*G$79+H64*H$79+I64*I$79+J64*J$79+K64*K$79+L64*L$79+M64*M$79+N64*N$79+O64*O$79+P64*P$79+Q64*Q$79+R64*R$79+S64*S$79+T64*T$79+U64*U$79+V64*V$79+W64*W$79+X64*X$79+Y64*Y$79+Z64*Z$79)/SUM(D$79:Z$79)</f>
        <v>0.1309344894026975</v>
      </c>
    </row>
    <row r="65" spans="1:34" ht="15.75">
      <c r="A65" s="48" t="s">
        <v>125</v>
      </c>
      <c r="B65" s="49" t="s">
        <v>184</v>
      </c>
      <c r="C65" s="50">
        <v>2019</v>
      </c>
      <c r="D65" s="60"/>
      <c r="E65" s="60"/>
      <c r="F65" s="60"/>
      <c r="G65" s="60"/>
      <c r="H65" s="60"/>
      <c r="I65" s="51">
        <v>0</v>
      </c>
      <c r="J65" s="51">
        <v>0</v>
      </c>
      <c r="K65" s="51">
        <v>0</v>
      </c>
      <c r="L65" s="51">
        <v>0</v>
      </c>
      <c r="M65" s="51">
        <v>0</v>
      </c>
      <c r="N65" s="51">
        <v>0</v>
      </c>
      <c r="O65" s="60"/>
      <c r="P65" s="60"/>
      <c r="Q65" s="51">
        <v>0</v>
      </c>
      <c r="R65" s="60"/>
      <c r="S65" s="60"/>
      <c r="T65" s="60"/>
      <c r="U65" s="60"/>
      <c r="V65" s="51">
        <v>0</v>
      </c>
      <c r="W65" s="51">
        <v>0</v>
      </c>
      <c r="X65" s="51">
        <v>0</v>
      </c>
      <c r="Y65" s="51">
        <v>0</v>
      </c>
      <c r="Z65" s="55">
        <v>0</v>
      </c>
      <c r="AD65" s="56">
        <f>(I65+J65+K65+L65+M65+N65+V65+W65+X65+Y65+Z65)/11</f>
        <v>0</v>
      </c>
      <c r="AH65" s="57">
        <f>(I65*I$79+J65*J$79+K65*K$79+L65*L$79+M65*M$79+N65*N$79+V65*V$79+W65*W$79+X65*X$79+Y65*Y$79+Z65*Z$79)/SUM(I$79:N$79,V$79:Z$79)</f>
        <v>0</v>
      </c>
    </row>
    <row r="66" spans="1:34" ht="15.75">
      <c r="A66" s="48" t="s">
        <v>138</v>
      </c>
      <c r="B66" s="49" t="s">
        <v>185</v>
      </c>
      <c r="C66" s="50">
        <v>2019</v>
      </c>
      <c r="D66" s="53">
        <v>0.59</v>
      </c>
      <c r="E66" s="53">
        <v>0.57999999999999996</v>
      </c>
      <c r="F66" s="52">
        <v>0.3</v>
      </c>
      <c r="G66" s="54">
        <v>0.8</v>
      </c>
      <c r="H66" s="54">
        <v>0.9</v>
      </c>
      <c r="I66" s="54">
        <v>0.8</v>
      </c>
      <c r="J66" s="58">
        <v>0.2</v>
      </c>
      <c r="K66" s="52">
        <v>0.33</v>
      </c>
      <c r="L66" s="51">
        <v>0</v>
      </c>
      <c r="M66" s="58">
        <v>0.17</v>
      </c>
      <c r="N66" s="53">
        <v>0.6</v>
      </c>
      <c r="O66" s="58">
        <v>0.09</v>
      </c>
      <c r="P66" s="52">
        <v>0.35</v>
      </c>
      <c r="Q66" s="52">
        <v>0.33</v>
      </c>
      <c r="R66" s="52">
        <v>0.3</v>
      </c>
      <c r="S66" s="53">
        <v>0.5</v>
      </c>
      <c r="T66" s="52">
        <v>0.33</v>
      </c>
      <c r="U66" s="58">
        <v>7.0000000000000007E-2</v>
      </c>
      <c r="V66" s="58">
        <v>0.02</v>
      </c>
      <c r="W66" s="51">
        <v>0</v>
      </c>
      <c r="X66" s="51">
        <v>0</v>
      </c>
      <c r="Y66" s="51">
        <v>0</v>
      </c>
      <c r="Z66" s="59">
        <v>0.55000000000000004</v>
      </c>
      <c r="AD66" s="56">
        <f t="shared" si="3"/>
        <v>0.3395652173913043</v>
      </c>
      <c r="AH66" s="57">
        <f>(D66*D$79+E66*E$79+F66*F$79+G66*G$79+H66*H$79+I66*I$79+J66*J$79+K66*K$79+L66*L$79+M66*M$79+N66*N$79+O66*O$79+P66*P$79+Q66*Q$79+R66*R$79+S66*S$79+T66*T$79+U66*U$79+V66*V$79+W66*W$79+X66*X$79+Y66*Y$79+Z66*Z$79)/SUM(D$79:Z$79)</f>
        <v>0.23982658959537573</v>
      </c>
    </row>
    <row r="67" spans="1:34" ht="15.75">
      <c r="A67" s="48" t="s">
        <v>97</v>
      </c>
      <c r="B67" s="49" t="s">
        <v>190</v>
      </c>
      <c r="C67" s="50">
        <v>2019</v>
      </c>
      <c r="D67" s="51">
        <v>0</v>
      </c>
      <c r="E67" s="51">
        <v>0</v>
      </c>
      <c r="F67" s="51">
        <v>0</v>
      </c>
      <c r="G67" s="51">
        <v>0</v>
      </c>
      <c r="H67" s="51">
        <v>0</v>
      </c>
      <c r="I67" s="51">
        <v>0</v>
      </c>
      <c r="J67" s="51">
        <v>0</v>
      </c>
      <c r="K67" s="51">
        <v>0</v>
      </c>
      <c r="L67" s="51">
        <v>0</v>
      </c>
      <c r="M67" s="51">
        <v>0</v>
      </c>
      <c r="N67" s="51">
        <v>0</v>
      </c>
      <c r="O67" s="51">
        <v>0</v>
      </c>
      <c r="P67" s="51">
        <v>0</v>
      </c>
      <c r="Q67" s="51">
        <v>0</v>
      </c>
      <c r="R67" s="51">
        <v>0</v>
      </c>
      <c r="S67" s="51">
        <v>0</v>
      </c>
      <c r="T67" s="51">
        <v>0</v>
      </c>
      <c r="U67" s="51">
        <v>0</v>
      </c>
      <c r="V67" s="51">
        <v>0</v>
      </c>
      <c r="W67" s="51">
        <v>0</v>
      </c>
      <c r="X67" s="51">
        <v>0</v>
      </c>
      <c r="Y67" s="51">
        <v>0</v>
      </c>
      <c r="Z67" s="55">
        <v>0</v>
      </c>
      <c r="AD67" s="56">
        <f t="shared" si="3"/>
        <v>0</v>
      </c>
      <c r="AH67" s="57">
        <f>(D67*D$79+E67*E$79+F67*F$79+G67*G$79+H67*H$79+I67*I$79+J67*J$79+K67*K$79+L67*L$79+M67*M$79+N67*N$79+O67*O$79+P67*P$79+Q67*Q$79+R67*R$79+S67*S$79+T67*T$79+U67*U$79+V67*V$79+W67*W$79+X67*X$79+Y67*Y$79+Z67*Z$79)/SUM(D$79:Z$79)</f>
        <v>0</v>
      </c>
    </row>
    <row r="68" spans="1:34" ht="15.75">
      <c r="A68" s="48" t="s">
        <v>203</v>
      </c>
      <c r="B68" s="49" t="s">
        <v>204</v>
      </c>
      <c r="C68" s="50">
        <v>2019</v>
      </c>
      <c r="D68" s="51">
        <v>0</v>
      </c>
      <c r="E68" s="58">
        <v>0.02</v>
      </c>
      <c r="F68" s="51">
        <v>0</v>
      </c>
      <c r="G68" s="58">
        <v>0.05</v>
      </c>
      <c r="H68" s="58">
        <v>0.1</v>
      </c>
      <c r="I68" s="51">
        <v>0</v>
      </c>
      <c r="J68" s="51">
        <v>0</v>
      </c>
      <c r="K68" s="51">
        <v>0</v>
      </c>
      <c r="L68" s="58">
        <v>0.1</v>
      </c>
      <c r="M68" s="51">
        <v>0</v>
      </c>
      <c r="N68" s="58">
        <v>0.04</v>
      </c>
      <c r="O68" s="58">
        <v>0.09</v>
      </c>
      <c r="P68" s="51">
        <v>0</v>
      </c>
      <c r="Q68" s="51">
        <v>0</v>
      </c>
      <c r="R68" s="51">
        <v>0</v>
      </c>
      <c r="S68" s="53">
        <v>0.5</v>
      </c>
      <c r="T68" s="51">
        <v>0</v>
      </c>
      <c r="U68" s="51">
        <v>0</v>
      </c>
      <c r="V68" s="58">
        <v>0.02</v>
      </c>
      <c r="W68" s="58">
        <v>0.02</v>
      </c>
      <c r="X68" s="51">
        <v>0</v>
      </c>
      <c r="Y68" s="51">
        <v>0</v>
      </c>
      <c r="Z68" s="55">
        <v>0</v>
      </c>
      <c r="AD68" s="56">
        <f t="shared" si="3"/>
        <v>4.086956521739131E-2</v>
      </c>
      <c r="AH68" s="57">
        <f>(D68*D$79+E68*E$79+F68*F$79+G68*G$79+H68*H$79+I68*I$79+J68*J$79+K68*K$79+L68*L$79+M68*M$79+N68*N$79+O68*O$79+P68*P$79+Q68*Q$79+R68*R$79+S68*S$79+T68*T$79+U68*U$79+V68*V$79+W68*W$79+X68*X$79+Y68*Y$79+Z68*Z$79)/SUM(D$79:Z$79)</f>
        <v>1.2793834296724472E-2</v>
      </c>
    </row>
    <row r="69" spans="1:34" ht="15.75">
      <c r="A69" s="48" t="s">
        <v>145</v>
      </c>
      <c r="B69" s="49" t="s">
        <v>191</v>
      </c>
      <c r="C69" s="50">
        <v>2019</v>
      </c>
      <c r="D69" s="58">
        <v>0.08</v>
      </c>
      <c r="E69" s="58">
        <v>0.12</v>
      </c>
      <c r="F69" s="51">
        <v>0</v>
      </c>
      <c r="G69" s="51">
        <v>0</v>
      </c>
      <c r="H69" s="58">
        <v>0.2</v>
      </c>
      <c r="I69" s="53">
        <v>0.6</v>
      </c>
      <c r="J69" s="58">
        <v>0.02</v>
      </c>
      <c r="K69" s="51">
        <v>0</v>
      </c>
      <c r="L69" s="52">
        <v>0.4</v>
      </c>
      <c r="M69" s="58">
        <v>0.11</v>
      </c>
      <c r="N69" s="58">
        <v>0.16</v>
      </c>
      <c r="O69" s="60"/>
      <c r="P69" s="60"/>
      <c r="Q69" s="60"/>
      <c r="R69" s="60"/>
      <c r="S69" s="54">
        <v>1</v>
      </c>
      <c r="T69" s="51">
        <v>0</v>
      </c>
      <c r="U69" s="51">
        <v>0</v>
      </c>
      <c r="V69" s="51">
        <v>0</v>
      </c>
      <c r="W69" s="51">
        <v>0</v>
      </c>
      <c r="X69" s="51">
        <v>0</v>
      </c>
      <c r="Y69" s="51">
        <v>0</v>
      </c>
      <c r="Z69" s="55">
        <v>0</v>
      </c>
      <c r="AD69" s="56">
        <f t="shared" si="3"/>
        <v>0.11695652173913043</v>
      </c>
      <c r="AH69" s="75">
        <f>(D69*D$79+E69*E$79+F69*F$79+G69*G$79+H69*H$79+I69*I$79+J69*J$79+K69*K$79+L69*L$79+M69*M$79+N69*N$79+O69*O$79+P69*P$79+Q69*Q$79+R69*R$79+S69*S$79+T69*T$79+U69*U$79+V69*V$79+W69*W$79+X69*X$79+Y69*Y$79+Z69*Z$79)/SUM(D$79:Z$79)</f>
        <v>4.0211946050096342E-2</v>
      </c>
    </row>
    <row r="71" spans="1:34">
      <c r="A71" s="147" t="s">
        <v>231</v>
      </c>
      <c r="B71" s="149"/>
      <c r="C71" s="148"/>
      <c r="AD71" s="47">
        <f>AVERAGE(AD72:AD77)</f>
        <v>0</v>
      </c>
      <c r="AH71" s="47">
        <f>AVERAGE(AH72:AH77)</f>
        <v>0</v>
      </c>
    </row>
    <row r="72" spans="1:34" ht="15.75">
      <c r="A72" s="48" t="s">
        <v>213</v>
      </c>
      <c r="B72" s="49" t="s">
        <v>214</v>
      </c>
      <c r="C72" s="50">
        <v>2019</v>
      </c>
      <c r="D72" s="60"/>
      <c r="E72" s="60"/>
      <c r="F72" s="60"/>
      <c r="G72" s="60"/>
      <c r="H72" s="60"/>
      <c r="I72" s="51">
        <v>0</v>
      </c>
      <c r="J72" s="51">
        <v>0</v>
      </c>
      <c r="K72" s="51">
        <v>0</v>
      </c>
      <c r="L72" s="51">
        <v>0</v>
      </c>
      <c r="M72" s="51">
        <v>0</v>
      </c>
      <c r="N72" s="51">
        <v>0</v>
      </c>
      <c r="O72" s="60"/>
      <c r="P72" s="60"/>
      <c r="Q72" s="60"/>
      <c r="R72" s="60"/>
      <c r="S72" s="60"/>
      <c r="T72" s="60"/>
      <c r="U72" s="60"/>
      <c r="V72" s="51">
        <v>0</v>
      </c>
      <c r="W72" s="51">
        <v>0</v>
      </c>
      <c r="X72" s="51">
        <v>0</v>
      </c>
      <c r="Y72" s="51">
        <v>0</v>
      </c>
      <c r="Z72" s="55">
        <v>0</v>
      </c>
      <c r="AD72" s="56">
        <f t="shared" ref="AD72" si="4">(I72+J72+K72+L72+M72+N72+V72+W72+X72+Y72+Z72)/11</f>
        <v>0</v>
      </c>
      <c r="AH72" s="57">
        <f>(I72*I$79+J72*J$79+K72*K$79+L72*L$79+M72*M$79+N72*N$79+V72*V$79+W72*W$79+X72*X$79+Y72*Y$79+Z72*Z$79)/SUM(I$79:N$79,V$79:Z$79)</f>
        <v>0</v>
      </c>
    </row>
    <row r="73" spans="1:34" ht="15.75">
      <c r="A73" s="48" t="s">
        <v>215</v>
      </c>
      <c r="B73" s="49" t="s">
        <v>216</v>
      </c>
      <c r="C73" s="50">
        <v>2019</v>
      </c>
      <c r="D73" s="51">
        <v>0</v>
      </c>
      <c r="E73" s="51">
        <v>0</v>
      </c>
      <c r="F73" s="51">
        <v>0</v>
      </c>
      <c r="G73" s="51">
        <v>0</v>
      </c>
      <c r="H73" s="51">
        <v>0</v>
      </c>
      <c r="I73" s="51">
        <v>0</v>
      </c>
      <c r="J73" s="51">
        <v>0</v>
      </c>
      <c r="K73" s="51">
        <v>0</v>
      </c>
      <c r="L73" s="51">
        <v>0</v>
      </c>
      <c r="M73" s="51">
        <v>0</v>
      </c>
      <c r="N73" s="51">
        <v>0</v>
      </c>
      <c r="O73" s="51">
        <v>0</v>
      </c>
      <c r="P73" s="51">
        <v>0</v>
      </c>
      <c r="Q73" s="51">
        <v>0</v>
      </c>
      <c r="R73" s="51">
        <v>0</v>
      </c>
      <c r="S73" s="51">
        <v>0</v>
      </c>
      <c r="T73" s="51">
        <v>0</v>
      </c>
      <c r="U73" s="51">
        <v>0</v>
      </c>
      <c r="V73" s="51">
        <v>0</v>
      </c>
      <c r="W73" s="51">
        <v>0</v>
      </c>
      <c r="X73" s="51">
        <v>0</v>
      </c>
      <c r="Y73" s="51">
        <v>0</v>
      </c>
      <c r="Z73" s="55">
        <v>0</v>
      </c>
      <c r="AD73" s="56">
        <f>(D73+E73+F73+G73+H73+I73+J73+K73+L73+M73+N73+O73+P73+Q73+R73+S73+T73+U73+V73+W73+X73+Y73+Z73)/23</f>
        <v>0</v>
      </c>
      <c r="AH73" s="57">
        <f>(D73*D$79+E73*E$79+F73*F$79+G73*G$79+H73*H$79+I73*I$79+J73*J$79+K73*K$79+L73*L$79+M73*M$79+N73*N$79+O73*O$79+P73*P$79+Q73*Q$79+R73*R$79+S73*S$79+T73*T$79+U73*U$79+V73*V$79+W73*W$79+X73*X$79+Y73*Y$79+Z73*Z$79)/SUM(D$79:Z$79)</f>
        <v>0</v>
      </c>
    </row>
    <row r="74" spans="1:34" ht="15.75">
      <c r="A74" s="48" t="s">
        <v>217</v>
      </c>
      <c r="B74" s="49" t="s">
        <v>218</v>
      </c>
      <c r="C74" s="50">
        <v>2019</v>
      </c>
      <c r="D74" s="51">
        <v>0</v>
      </c>
      <c r="E74" s="51">
        <v>0</v>
      </c>
      <c r="F74" s="51">
        <v>0</v>
      </c>
      <c r="G74" s="51">
        <v>0</v>
      </c>
      <c r="H74" s="51">
        <v>0</v>
      </c>
      <c r="I74" s="51">
        <v>0</v>
      </c>
      <c r="J74" s="51">
        <v>0</v>
      </c>
      <c r="K74" s="51">
        <v>0</v>
      </c>
      <c r="L74" s="51">
        <v>0</v>
      </c>
      <c r="M74" s="51">
        <v>0</v>
      </c>
      <c r="N74" s="51">
        <v>0</v>
      </c>
      <c r="O74" s="51">
        <v>0</v>
      </c>
      <c r="P74" s="51">
        <v>0</v>
      </c>
      <c r="Q74" s="51">
        <v>0</v>
      </c>
      <c r="R74" s="51">
        <v>0</v>
      </c>
      <c r="S74" s="60"/>
      <c r="T74" s="60"/>
      <c r="U74" s="60"/>
      <c r="V74" s="51">
        <v>0</v>
      </c>
      <c r="W74" s="51">
        <v>0</v>
      </c>
      <c r="X74" s="51">
        <v>0</v>
      </c>
      <c r="Y74" s="51">
        <v>0</v>
      </c>
      <c r="Z74" s="55">
        <v>0</v>
      </c>
      <c r="AD74" s="56">
        <f>(D74+E74+F74+G74+H74+I74+J74+K74+L74+M74+N74+V74+W74+X74+Y74+Z74)/16</f>
        <v>0</v>
      </c>
      <c r="AH74" s="57">
        <f>(D74*D$79+E74*E$79+F74*F$79+G74*G$79+H74*H$79+I74*I$79+J74*J$79+K74*K$79+L74*L$79+M74*M$79+N74*N$79+V74*V$79+W74*W$79+X74*X$79+Y74*Y$79+Z74*Z$79)/SUM(D$79:N$79,V$79:Z$79)</f>
        <v>0</v>
      </c>
    </row>
    <row r="75" spans="1:34" ht="15.75">
      <c r="A75" s="48" t="s">
        <v>219</v>
      </c>
      <c r="B75" s="49" t="s">
        <v>220</v>
      </c>
      <c r="C75" s="50">
        <v>2019</v>
      </c>
      <c r="D75" s="60"/>
      <c r="E75" s="60"/>
      <c r="F75" s="60"/>
      <c r="G75" s="60"/>
      <c r="H75" s="60"/>
      <c r="I75" s="51">
        <v>0</v>
      </c>
      <c r="J75" s="51">
        <v>0</v>
      </c>
      <c r="K75" s="51">
        <v>0</v>
      </c>
      <c r="L75" s="51">
        <v>0</v>
      </c>
      <c r="M75" s="51">
        <v>0</v>
      </c>
      <c r="N75" s="51">
        <v>0</v>
      </c>
      <c r="O75" s="60"/>
      <c r="P75" s="60"/>
      <c r="Q75" s="60"/>
      <c r="R75" s="60"/>
      <c r="S75" s="60"/>
      <c r="T75" s="60"/>
      <c r="U75" s="60"/>
      <c r="V75" s="51">
        <v>0</v>
      </c>
      <c r="W75" s="51">
        <v>0</v>
      </c>
      <c r="X75" s="51">
        <v>0</v>
      </c>
      <c r="Y75" s="51">
        <v>0</v>
      </c>
      <c r="Z75" s="55">
        <v>0</v>
      </c>
      <c r="AD75" s="56">
        <f t="shared" ref="AD75" si="5">(I75+J75+K75+L75+M75+N75+V75+W75+X75+Y75+Z75)/11</f>
        <v>0</v>
      </c>
      <c r="AH75" s="57">
        <f>(I75*I$79+J75*J$79+K75*K$79+L75*L$79+M75*M$79+N75*N$79+V75*V$79+W75*W$79+X75*X$79+Y75*Y$79+Z75*Z$79)/SUM(I$79:N$79,V$79:Z$79)</f>
        <v>0</v>
      </c>
    </row>
    <row r="76" spans="1:34" ht="15.75">
      <c r="A76" s="48" t="s">
        <v>221</v>
      </c>
      <c r="B76" s="49" t="s">
        <v>222</v>
      </c>
      <c r="C76" s="50">
        <v>2019</v>
      </c>
      <c r="D76" s="51">
        <v>0</v>
      </c>
      <c r="E76" s="51">
        <v>0</v>
      </c>
      <c r="F76" s="51">
        <v>0</v>
      </c>
      <c r="G76" s="51">
        <v>0</v>
      </c>
      <c r="H76" s="51">
        <v>0</v>
      </c>
      <c r="I76" s="51">
        <v>0</v>
      </c>
      <c r="J76" s="51">
        <v>0</v>
      </c>
      <c r="K76" s="51">
        <v>0</v>
      </c>
      <c r="L76" s="51">
        <v>0</v>
      </c>
      <c r="M76" s="51">
        <v>0</v>
      </c>
      <c r="N76" s="51">
        <v>0</v>
      </c>
      <c r="O76" s="51">
        <v>0</v>
      </c>
      <c r="P76" s="51">
        <v>0</v>
      </c>
      <c r="Q76" s="51">
        <v>0</v>
      </c>
      <c r="R76" s="51">
        <v>0</v>
      </c>
      <c r="S76" s="51">
        <v>0</v>
      </c>
      <c r="T76" s="51">
        <v>0</v>
      </c>
      <c r="U76" s="51">
        <v>0</v>
      </c>
      <c r="V76" s="51">
        <v>0</v>
      </c>
      <c r="W76" s="51">
        <v>0</v>
      </c>
      <c r="X76" s="51">
        <v>0</v>
      </c>
      <c r="Y76" s="51">
        <v>0</v>
      </c>
      <c r="Z76" s="55">
        <v>0</v>
      </c>
      <c r="AD76" s="56">
        <f t="shared" ref="AD76:AD77" si="6">(D76+E76+F76+G76+H76+I76+J76+K76+L76+M76+N76+O76+P76+Q76+R76+S76+T76+U76+V76+W76+X76+Y76+Z76)/23</f>
        <v>0</v>
      </c>
      <c r="AH76" s="57">
        <f t="shared" ref="AH76:AH77" si="7">(D76*D$79+E76*E$79+F76*F$79+G76*G$79+H76*H$79+I76*I$79+J76*J$79+K76*K$79+L76*L$79+M76*M$79+N76*N$79+O76*O$79+P76*P$79+Q76*Q$79+R76*R$79+S76*S$79+T76*T$79+U76*U$79+V76*V$79+W76*W$79+X76*X$79+Y76*Y$79+Z76*Z$79)/SUM(D$79:Z$79)</f>
        <v>0</v>
      </c>
    </row>
    <row r="77" spans="1:34" ht="15.75">
      <c r="A77" s="48" t="s">
        <v>223</v>
      </c>
      <c r="B77" s="49" t="s">
        <v>224</v>
      </c>
      <c r="C77" s="50">
        <v>2019</v>
      </c>
      <c r="D77" s="51">
        <v>0</v>
      </c>
      <c r="E77" s="51">
        <v>0</v>
      </c>
      <c r="F77" s="51">
        <v>0</v>
      </c>
      <c r="G77" s="51">
        <v>0</v>
      </c>
      <c r="H77" s="51">
        <v>0</v>
      </c>
      <c r="I77" s="51">
        <v>0</v>
      </c>
      <c r="J77" s="51">
        <v>0</v>
      </c>
      <c r="K77" s="51">
        <v>0</v>
      </c>
      <c r="L77" s="51">
        <v>0</v>
      </c>
      <c r="M77" s="51">
        <v>0</v>
      </c>
      <c r="N77" s="51">
        <v>0</v>
      </c>
      <c r="O77" s="51">
        <v>0</v>
      </c>
      <c r="P77" s="51">
        <v>0</v>
      </c>
      <c r="Q77" s="51">
        <v>0</v>
      </c>
      <c r="R77" s="51">
        <v>0</v>
      </c>
      <c r="S77" s="51">
        <v>0</v>
      </c>
      <c r="T77" s="51">
        <v>0</v>
      </c>
      <c r="U77" s="51">
        <v>0</v>
      </c>
      <c r="V77" s="51">
        <v>0</v>
      </c>
      <c r="W77" s="51">
        <v>0</v>
      </c>
      <c r="X77" s="51">
        <v>0</v>
      </c>
      <c r="Y77" s="51">
        <v>0</v>
      </c>
      <c r="Z77" s="55">
        <v>0</v>
      </c>
      <c r="AD77" s="56">
        <f t="shared" si="6"/>
        <v>0</v>
      </c>
      <c r="AH77" s="57">
        <f t="shared" si="7"/>
        <v>0</v>
      </c>
    </row>
    <row r="79" spans="1:34" s="43" customFormat="1" ht="12" customHeight="1">
      <c r="D79" s="43">
        <v>39</v>
      </c>
      <c r="E79" s="43">
        <v>43</v>
      </c>
      <c r="F79" s="43">
        <v>10</v>
      </c>
      <c r="G79" s="43">
        <v>41</v>
      </c>
      <c r="H79" s="43">
        <v>40</v>
      </c>
      <c r="I79" s="43">
        <v>10</v>
      </c>
      <c r="J79" s="43">
        <v>275</v>
      </c>
      <c r="K79" s="43">
        <v>6</v>
      </c>
      <c r="L79" s="43">
        <v>10</v>
      </c>
      <c r="M79" s="43">
        <v>36</v>
      </c>
      <c r="N79" s="43">
        <v>25</v>
      </c>
      <c r="O79" s="43">
        <v>11</v>
      </c>
      <c r="P79" s="43">
        <v>37</v>
      </c>
      <c r="Q79" s="43">
        <v>6</v>
      </c>
      <c r="R79" s="43">
        <v>33</v>
      </c>
      <c r="S79" s="43">
        <v>2</v>
      </c>
      <c r="T79" s="43">
        <v>3</v>
      </c>
      <c r="U79" s="43">
        <v>30</v>
      </c>
      <c r="V79" s="43">
        <v>54</v>
      </c>
      <c r="W79" s="43">
        <v>65</v>
      </c>
      <c r="X79" s="43">
        <v>229</v>
      </c>
      <c r="Y79" s="43">
        <v>11</v>
      </c>
      <c r="Z79" s="43">
        <v>22</v>
      </c>
    </row>
  </sheetData>
  <mergeCells count="12">
    <mergeCell ref="A1:AA1"/>
    <mergeCell ref="D3:H3"/>
    <mergeCell ref="I3:N3"/>
    <mergeCell ref="O3:R3"/>
    <mergeCell ref="S3:U3"/>
    <mergeCell ref="V3:X3"/>
    <mergeCell ref="Y3:Z3"/>
    <mergeCell ref="AC3:AD3"/>
    <mergeCell ref="AG3:AH3"/>
    <mergeCell ref="A45:B45"/>
    <mergeCell ref="A58:C58"/>
    <mergeCell ref="A71:C7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Annual Report 2022</vt:lpstr>
      <vt:lpstr>Annual Report 2021</vt:lpstr>
      <vt:lpstr>Annual Report 2020</vt:lpstr>
      <vt:lpstr>Annual report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sassrv</dc:creator>
  <cp:lastModifiedBy>GALLAIS Alain (ESTAT)</cp:lastModifiedBy>
  <cp:revision>1</cp:revision>
  <dcterms:created xsi:type="dcterms:W3CDTF">2023-03-21T15:37:16Z</dcterms:created>
  <dcterms:modified xsi:type="dcterms:W3CDTF">2024-02-20T10:26:34Z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2023-05-31T15:28:35Z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222cfdd9-6521-4d1e-9849-fe7f015cffe3</vt:lpwstr>
  </property>
  <property fmtid="{D5CDD505-2E9C-101B-9397-08002B2CF9AE}" pid="8" name="MSIP_Label_6bd9ddd1-4d20-43f6-abfa-fc3c07406f94_ContentBits">
    <vt:lpwstr>0</vt:lpwstr>
  </property>
</Properties>
</file>