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12120" windowHeight="7935" activeTab="0"/>
  </bookViews>
  <sheets>
    <sheet name="mlekarna" sheetId="1" r:id="rId1"/>
    <sheet name="SDA" sheetId="2" r:id="rId2"/>
  </sheets>
  <definedNames>
    <definedName name="Country">#REF!</definedName>
    <definedName name="_xlnm.Print_Area" localSheetId="0">'mlekarna'!$A$1:$G$68</definedName>
    <definedName name="_xlnm.Print_Area" localSheetId="1">'SDA'!$5:$30</definedName>
    <definedName name="Year">#REF!</definedName>
  </definedNames>
  <calcPr fullCalcOnLoad="1"/>
</workbook>
</file>

<file path=xl/comments1.xml><?xml version="1.0" encoding="utf-8"?>
<comments xmlns="http://schemas.openxmlformats.org/spreadsheetml/2006/main">
  <authors>
    <author>Stele</author>
  </authors>
  <commentList>
    <comment ref="D3" authorId="0">
      <text>
        <r>
          <rPr>
            <b/>
            <sz val="8"/>
            <rFont val="Tahoma"/>
            <family val="2"/>
          </rPr>
          <t>Vpišite proizvodnjo končnih izdelkov v litrih</t>
        </r>
      </text>
    </comment>
    <comment ref="E3" authorId="0">
      <text>
        <r>
          <rPr>
            <b/>
            <sz val="8"/>
            <rFont val="Tahoma"/>
            <family val="2"/>
          </rPr>
          <t>Vpišite proizvodnjo končnih izdelkov v kilogramih</t>
        </r>
        <r>
          <rPr>
            <sz val="8"/>
            <rFont val="Tahoma"/>
            <family val="2"/>
          </rPr>
          <t xml:space="preserve">
</t>
        </r>
      </text>
    </comment>
    <comment ref="C5" authorId="0">
      <text>
        <r>
          <rPr>
            <sz val="8"/>
            <rFont val="Tahoma"/>
            <family val="2"/>
          </rPr>
          <t>Navedite količino kravjega mleka, ki ste jo odkupili od kmetov oz. zadrug.
Gre za odkup mleka, ki je proizvedeno v Sloveniji.
Da ne bo podvajanja količin, mleko ki je dokupljeno od drugih slovenskih mlekarn poročajte v naslednji rubriki:
"Surovo mleko (toplotno neobdelano) dokup od drugih SLO mlekarn" (koda A3, celica J8).
Uvoženo mleko poročajte na listu "GIZ stari vprašalnik" v celico J13.</t>
        </r>
      </text>
    </comment>
    <comment ref="C6" authorId="0">
      <text>
        <r>
          <rPr>
            <sz val="8"/>
            <rFont val="Tahoma"/>
            <family val="2"/>
          </rPr>
          <t>Navedite količino odkupljenega ovčjega mleka.</t>
        </r>
      </text>
    </comment>
    <comment ref="C7" authorId="0">
      <text>
        <r>
          <rPr>
            <sz val="8"/>
            <rFont val="Tahoma"/>
            <family val="2"/>
          </rPr>
          <t>Navedite količino odkupljenega kozjega mleka.</t>
        </r>
      </text>
    </comment>
    <comment ref="C8" authorId="0">
      <text>
        <r>
          <rPr>
            <sz val="8"/>
            <rFont val="Tahoma"/>
            <family val="2"/>
          </rPr>
          <t>Navedite količino mleka ki ste ga dokupili iz drugih Slovenskih mlekarn</t>
        </r>
      </text>
    </comment>
    <comment ref="C9" authorId="0">
      <text>
        <r>
          <rPr>
            <sz val="8"/>
            <rFont val="Tahoma"/>
            <family val="2"/>
          </rPr>
          <t>Navedite skupno količino mleka, ki je bilo uporabljeno v nadaljnji proizvodnji za kakršnekoli mlečne izdelke.
Tudi pasterizirano mleko je izdelek - torej če je bilo mleko samo toplotno obdelano, že spada v to kategorijo.</t>
        </r>
      </text>
    </comment>
    <comment ref="C10" authorId="0">
      <text>
        <r>
          <rPr>
            <sz val="8"/>
            <rFont val="Tahoma"/>
            <family val="2"/>
          </rPr>
          <t>Konzumno mleko: polno mleko, Pol posneto mleko in posneto mleko,
 ki lahko vsebuje vitaminske in mineralne dodatke.
Se nanaša le na mleko, ki je neposredno namenjeno za uživanje, 
običajno v embalažah za 2 l ali manj.</t>
        </r>
      </text>
    </comment>
    <comment ref="C11" authorId="0">
      <text>
        <r>
          <rPr>
            <sz val="8"/>
            <rFont val="Tahoma"/>
            <family val="2"/>
          </rPr>
          <t>Vpišite količino surovega mleka ki je bila dokupljena v drugih slovenskih mlekarnah.</t>
        </r>
      </text>
    </comment>
    <comment ref="C12" authorId="0">
      <text>
        <r>
          <rPr>
            <sz val="8"/>
            <rFont val="Tahoma"/>
            <family val="2"/>
          </rPr>
          <t>V podkategorije  vpišite količine mleka, ki je bilo toplotno obdelano in katerega 
vsebnost maščobe je  najmanj 3,50 %.</t>
        </r>
      </text>
    </comment>
    <comment ref="C13" authorId="0">
      <text>
        <r>
          <rPr>
            <sz val="8"/>
            <rFont val="Tahoma"/>
            <family val="2"/>
          </rPr>
          <t>Vpišite količino polnega pasteriziranega mleka. 
Pasterizacija: obdelava mleka, ki vključuje visoko temperaturo za kratek čas 
(najmanj 71,7 °C za 15 sekund ali katera koli druga ekvivalentna kombinacija).</t>
        </r>
      </text>
    </comment>
    <comment ref="C14" authorId="0">
      <text>
        <r>
          <rPr>
            <sz val="8"/>
            <rFont val="Tahoma"/>
            <family val="2"/>
          </rPr>
          <t>Vpišite količino polnega steriliziranega mleka. 
Sterilizacija: toplotna obdelava pri višji temperaturi, ki mora omogočati da mleko 
ne kaže znakov pokvarjenosti do 15 dni v zaprti embalaži pri temperaturi +30 ° C.</t>
        </r>
      </text>
    </comment>
    <comment ref="C15" authorId="0">
      <text>
        <r>
          <rPr>
            <sz val="8"/>
            <rFont val="Tahoma"/>
            <family val="2"/>
          </rPr>
          <t>Vpišite količino "UVT" mleka. 
UVT (oz. angleško UHT)postopek: obdelava mleka z nepretrganim toplotnim 
dotokom z uporabo visoke temperature za kratek čas (najmanj 135 ° C za najmanj eno sekundo).</t>
        </r>
      </text>
    </comment>
    <comment ref="C16" authorId="0">
      <text>
        <r>
          <rPr>
            <sz val="8"/>
            <rFont val="Tahoma"/>
            <family val="2"/>
          </rPr>
          <t xml:space="preserve">V podkategorije vpišite količino mleka, ki je bilo  toplotno obdelano in katerega vsebnost maščobe je  med 1,5 in 1,8 %. </t>
        </r>
      </text>
    </comment>
    <comment ref="C17" authorId="0">
      <text>
        <r>
          <rPr>
            <sz val="8"/>
            <rFont val="Tahoma"/>
            <family val="2"/>
          </rPr>
          <t>Vpišite količino pol posnetega pasteriziranega mleka. 
Pasterizacija: obdelava mleka, ki vključuje visoko temperaturo za 
kratek čas (najmanj 71,7 °C za 15 sekund ali katera koli druga ekvivalentna kombinacija).</t>
        </r>
      </text>
    </comment>
    <comment ref="C18" authorId="0">
      <text>
        <r>
          <rPr>
            <sz val="8"/>
            <rFont val="Tahoma"/>
            <family val="2"/>
          </rPr>
          <t>Vpišite količino pol posnetega steriliziranega mleka. 
Sterilizacija: toplotna obdelava pri višji temperaturi, ki mora omogočati da mleko 
ne kaže znakov pokvarjenosti do 15 dni v zaprti embalaži pri temperaturi +30 ° C.</t>
        </r>
      </text>
    </comment>
    <comment ref="C19" authorId="0">
      <text>
        <r>
          <rPr>
            <sz val="8"/>
            <rFont val="Tahoma"/>
            <family val="2"/>
          </rPr>
          <t>Vpišite količino "UVT" mleka. 
UVT (oz. angleško UHT)postopek: obdelava mleka z nepretrganim toplotnim 
dotokom z uporabo visoke temperature za kratek čas (najmanj 135 ° C za najmanj eno sekundo).</t>
        </r>
      </text>
    </comment>
    <comment ref="C20" authorId="0">
      <text>
        <r>
          <rPr>
            <sz val="8"/>
            <rFont val="Tahoma"/>
            <family val="2"/>
          </rPr>
          <t>Vpišite količino mleka, ki je bilo toplotno obdelano in katerega 
vsebnost maščobe je  manj kot 0,5 %.</t>
        </r>
      </text>
    </comment>
    <comment ref="C21" authorId="0">
      <text>
        <r>
          <rPr>
            <sz val="8"/>
            <rFont val="Tahoma"/>
            <family val="2"/>
          </rPr>
          <t>Vpišite količino posnetega pasteriziranega mleka. 
Pasterizacija: obdelava mleka, ki vključuje visoko temperaturo za 
kratek čas (najmanj 71,7 °C za 15 sekund ali katera koli druga ekvivalentna kombinacija).</t>
        </r>
      </text>
    </comment>
    <comment ref="C22" authorId="0">
      <text>
        <r>
          <rPr>
            <sz val="8"/>
            <rFont val="Tahoma"/>
            <family val="2"/>
          </rPr>
          <t>Vpišite količino posnetega steriliziranega mleka. 
Sterilizacija: toplotna obdelava pri višji temperaturi, ki mora omogočati da mleko 
ne kaže znakov pokvarjenosti do 15 dni v zaprti embalaži pri temperaturi +30 ° C.</t>
        </r>
      </text>
    </comment>
    <comment ref="C23" authorId="0">
      <text>
        <r>
          <rPr>
            <sz val="8"/>
            <rFont val="Tahoma"/>
            <family val="2"/>
          </rPr>
          <t>Vpišite količino "UVT" mleka. 
UVT (oz. angleško UHT)postopek: obdelava mleka z nepretrganim toplotnim 
dotokom z uporabo visoke temperature za kratek čas (najmanj 135 ° C za najmanj eno sekundo).</t>
        </r>
      </text>
    </comment>
    <comment ref="C24" authorId="0">
      <text>
        <r>
          <rPr>
            <sz val="8"/>
            <rFont val="Tahoma"/>
            <family val="2"/>
          </rPr>
          <t>Vpišite količino proizvedenega pinjenca brez dodatkov. 
Pinjenec z dodatki vpišite pod rubriko "Napitki z mlečno osnovo".</t>
        </r>
      </text>
    </comment>
    <comment ref="C25" authorId="0">
      <text>
        <r>
          <rPr>
            <sz val="8"/>
            <rFont val="Tahoma"/>
            <family val="2"/>
          </rPr>
          <t>V podkategorije glede na vsebnost maščob in na tip smetane vpišite samo količino proizvedene smetane, 
ki je na razpolago za prodajo zunaj mlekarn (bodisi kot izdelek, 
ali kot surovina za neko drugo nemlekarsko podjetje). 
Smetane, ki je kot surovino uporabite v vaši ali jo posredujete kateri drugi slovenski mlekarni ne vpišite.</t>
        </r>
      </text>
    </comment>
    <comment ref="C30" authorId="0">
      <text>
        <r>
          <rPr>
            <sz val="8"/>
            <rFont val="Tahoma"/>
            <family val="2"/>
          </rPr>
          <t xml:space="preserve">V podkategorije vpišite količine fermentiranih izdelkov (pH 3,8-5,5). 
Sem spadajo jogurti (navadni, sadni, bifidus), kislo mleko, ... </t>
        </r>
      </text>
    </comment>
    <comment ref="C31" authorId="0">
      <text>
        <r>
          <rPr>
            <sz val="8"/>
            <rFont val="Tahoma"/>
            <family val="2"/>
          </rPr>
          <t>Vpišite količino vseh jogurtov, ki vsebujejo dodatke (sadje, žitarice, zelenjavo, vlaknino ...).
Če je jogurt samo sladkan, oziroma so dodane samo posebne (probiotične) jogurtove 
kulture se ne vpisuje pod to kategorijo ampak pod jogurt brez dodatkov.</t>
        </r>
      </text>
    </comment>
    <comment ref="C32" authorId="0">
      <text>
        <r>
          <rPr>
            <sz val="8"/>
            <rFont val="Tahoma"/>
            <family val="2"/>
          </rPr>
          <t>Vpišite količino vseh jogurtov, ki ne vsebujejo dodatkov. 
V to kategorijo spadajo tudi jogurti ki so samo sladkani in jogurti, 
ki so jim dodane samo posebne (probiotične) jogurtove kulture. 
Tudi kefir prištejete v to kategorijo.</t>
        </r>
      </text>
    </comment>
    <comment ref="C33" authorId="0">
      <text>
        <r>
          <rPr>
            <sz val="8"/>
            <rFont val="Tahoma"/>
            <family val="2"/>
          </rPr>
          <t>Vpišite količino kislega mleka.</t>
        </r>
      </text>
    </comment>
    <comment ref="C34" authorId="0">
      <text>
        <r>
          <rPr>
            <sz val="8"/>
            <rFont val="Tahoma"/>
            <family val="2"/>
          </rPr>
          <t>Vpišite tekoče mlečne proizvode, ki vsebujejo najmanj 50 % mlečnih proizvodov. 
Sem spadajo čokoladno mleko, mlečna ledena kava, pinjenec in sirotka z dodatki ...</t>
        </r>
      </text>
    </comment>
    <comment ref="C35" authorId="0">
      <text>
        <r>
          <rPr>
            <sz val="8"/>
            <rFont val="Tahoma"/>
            <family val="2"/>
          </rPr>
          <t>Vpišite količino sladoleda na mlečni osnovi.</t>
        </r>
      </text>
    </comment>
    <comment ref="C36" authorId="0">
      <text>
        <r>
          <rPr>
            <sz val="8"/>
            <rFont val="Tahoma"/>
            <family val="2"/>
          </rPr>
          <t>Vpišite količino ostalih svežih mlečnih izdelkov. 
Sem spadajo razne sladice in izdelki ki niso določeni drugje : 
pudingi na mlečni osnovi-želirano mleko,
smetanove sladice, 
sladice iz zmrznjene ali začinjene smetane.
 Pod to rubriko vpišite tudi razne kombinirane izdelke npr. jogurtove pudinge,  ...</t>
        </r>
      </text>
    </comment>
    <comment ref="C37" authorId="0">
      <text>
        <r>
          <rPr>
            <sz val="8"/>
            <rFont val="Tahoma"/>
            <family val="2"/>
          </rPr>
          <t>V podkategoriji vpišite količino zgoščenega mleka. 
Gre za izdelek pridobljen z delnim izločanjem vode iz mleka s pomočjo evaporacije. 
Zgoščenega mleka, ki ga uporabite v nadaljnji proizvodnji sladic in drugih izdelkov ne vpisujte.</t>
        </r>
      </text>
    </comment>
    <comment ref="C40" authorId="0">
      <text>
        <r>
          <rPr>
            <sz val="8"/>
            <rFont val="Tahoma"/>
            <family val="2"/>
          </rPr>
          <t>V podkategorije vpišite količine proizvedenega mlečnega prahu glede na vsebnost maščob v mlečnem prahu. 
Vpisujte le količino izdelkov vaše mlekarne (ne glede na mesto predelave oz. proizvodnje).</t>
        </r>
      </text>
    </comment>
    <comment ref="C41" authorId="0">
      <text>
        <r>
          <rPr>
            <sz val="8"/>
            <rFont val="Tahoma"/>
            <family val="2"/>
          </rPr>
          <t>Vpišite količine proizvedenega mlečnega prahu, ki ima vsebnost maščob večjo od 42 %.
Vpisujte le količino izdelkov vaše mlekarne (ne glede na mesto predelave oz. proizvodnje).</t>
        </r>
      </text>
    </comment>
    <comment ref="C42" authorId="0">
      <text>
        <r>
          <rPr>
            <sz val="8"/>
            <rFont val="Tahoma"/>
            <family val="2"/>
          </rPr>
          <t>Vpišite količine proizvedenega mlečnega prahu, ki ima vsebnost maščob med 26 in 42 %.
Vpisujte le količino izdelkov vaše mlekarne (ne glede na mesto predelave oz. proizvodnje).</t>
        </r>
      </text>
    </comment>
    <comment ref="C43" authorId="0">
      <text>
        <r>
          <rPr>
            <sz val="8"/>
            <rFont val="Tahoma"/>
            <family val="2"/>
          </rPr>
          <t>Vpišite količine proizvedenega mlečnega prahu, ki ima vsebnost maščob med 1,5 in 26 %.
Vpisujte le količino izdelkov vaše mlekarne (ne glede na mesto predelave oz. proizvodnje).</t>
        </r>
      </text>
    </comment>
    <comment ref="C44" authorId="0">
      <text>
        <r>
          <rPr>
            <sz val="8"/>
            <rFont val="Tahoma"/>
            <family val="2"/>
          </rPr>
          <t>Vpišite količine proizvedenega mlečnega prahu, ki ima vsebnost maščob pod 1,5 %.
Vpisujte le količino izdelkov vaše mlekarne (ne glede na mesto predelave oz. proizvodnje).</t>
        </r>
      </text>
    </comment>
    <comment ref="C45" authorId="0">
      <text>
        <r>
          <rPr>
            <sz val="8"/>
            <rFont val="Tahoma"/>
            <family val="2"/>
          </rPr>
          <t>Vpišite količine proizvedenega mlečnega prahu, kjer je bila kot surovina za prašenje uporabljen pinjenec.
Vpisujte le količino izdelkov vaše mlekarne (ne glede na mesto predelave oz. proizvodnje).</t>
        </r>
      </text>
    </comment>
    <comment ref="C46" authorId="0">
      <text>
        <r>
          <rPr>
            <sz val="8"/>
            <rFont val="Tahoma"/>
            <family val="2"/>
          </rPr>
          <t>Vpišite količine drugih izdelkov v prahu (npr. jogurt v prahu).
Vpisujte le količino izdelkov vaše mlekarne (ne glede na mesto predelave oz. proizvodnje).</t>
        </r>
      </text>
    </comment>
    <comment ref="C47" authorId="0">
      <text>
        <r>
          <rPr>
            <sz val="8"/>
            <rFont val="Tahoma"/>
            <family val="2"/>
          </rPr>
          <t>Vpišite količine proizvedenega masla (vsebnost maščobe vsaj 80 %)</t>
        </r>
      </text>
    </comment>
    <comment ref="C48" authorId="0">
      <text>
        <r>
          <rPr>
            <sz val="8"/>
            <rFont val="Tahoma"/>
            <family val="2"/>
          </rPr>
          <t>Vpišite količine proizvedenih namazov. 
V to kategorijo vpisujte tudi tričetrt mastno in polmastno maslo in maslene 
ter razne mlečne namaze (krem maslo, jogurtovo maslo, ...). 
Skutni in sirni namazi ne spadajo v to kategorijo. 
Vpisujete jih pod "Skuta in sirni namazi"-koda 2427.</t>
        </r>
      </text>
    </comment>
    <comment ref="C49" authorId="0">
      <text>
        <r>
          <rPr>
            <sz val="8"/>
            <rFont val="Tahoma"/>
            <family val="2"/>
          </rPr>
          <t>V podkategorije vpišite skupne količine sirov glede na razvrstitev po kategorijah mleka in po kategorijah sirov. 
Sir je svež ali zrel, trden ali poltrden izdelek pridobljen s koaguliranjem mleka s pomočjo sredstev za 
koaguliranje (siril) in z delnim odvajanjem sirotke, ki nastaja pri koagulaciji. 
Surovina za sir je lahko tudi smetana, pinjenec ali posneto mleko. 
Če izdelujete samo sir iz kravjega mleka 
podatkov o količinah sira po tipu mleka  ni potrebno izpolnjevati (polja od 241 do 2413).</t>
        </r>
      </text>
    </comment>
    <comment ref="C50" authorId="0">
      <text>
        <r>
          <rPr>
            <sz val="8"/>
            <rFont val="Tahoma"/>
            <family val="2"/>
          </rPr>
          <t>V podkategorije vpišite skupne količine sirov glede na tip mleka. 
Če izdelujete samo sir iz kravjega mleka podatkov o količinah 
v polja od 241 do 2413 ni potrebno izpolnjevati.</t>
        </r>
      </text>
    </comment>
    <comment ref="C55" authorId="0">
      <text>
        <r>
          <rPr>
            <sz val="8"/>
            <rFont val="Tahoma"/>
            <family val="2"/>
          </rPr>
          <t>Vpišite količino mehkih sirov (delež vode nad 50 %)</t>
        </r>
      </text>
    </comment>
    <comment ref="C56" authorId="0">
      <text>
        <r>
          <rPr>
            <sz val="8"/>
            <rFont val="Tahoma"/>
            <family val="2"/>
          </rPr>
          <t>Vpišite količino poltrdih sirov (delež vode od 40 % do 50 %)</t>
        </r>
      </text>
    </comment>
    <comment ref="C57" authorId="0">
      <text>
        <r>
          <rPr>
            <sz val="8"/>
            <rFont val="Tahoma"/>
            <family val="2"/>
          </rPr>
          <t>Vpišite količino trdih sirov (delež vode od 35 % do 40 %)</t>
        </r>
      </text>
    </comment>
    <comment ref="C58" authorId="0">
      <text>
        <r>
          <rPr>
            <sz val="8"/>
            <rFont val="Tahoma"/>
            <family val="2"/>
          </rPr>
          <t>Vpišite količino zelo trdih sirov (delež vode do 35)</t>
        </r>
      </text>
    </comment>
    <comment ref="C59" authorId="0">
      <text>
        <r>
          <rPr>
            <sz val="8"/>
            <rFont val="Tahoma"/>
            <family val="2"/>
          </rPr>
          <t>Vpišite količino svežih sirov (skute in sirnih namazov).
Sveži sir je izdelek pridobljen iz kislega mleka iz katerega se predhodno odstrani večino mlečnega seruma.</t>
        </r>
      </text>
    </comment>
    <comment ref="C60" authorId="0">
      <text>
        <r>
          <rPr>
            <sz val="8"/>
            <rFont val="Tahoma"/>
            <family val="2"/>
          </rPr>
          <t>Vpišite količino predelanih (topljenih) sirov. 
Topljeni sir je dobljen z mletjem, mešanjem, topljenjem in emulgiranjem ene ali več vrst sirov 
(lahko tudi z dodatkom drugih mlečnih izdelkov). 
V to kategorijo vpišete tako topljene sire za mazanje kot topljene sire za rezanje.</t>
        </r>
      </text>
    </comment>
    <comment ref="C61" authorId="0">
      <text>
        <r>
          <rPr>
            <sz val="8"/>
            <rFont val="Tahoma"/>
            <family val="2"/>
          </rPr>
          <t>V podkategorije vpišite količine sirotke. 
Sirotka je stranski proizvod, ki nastaja pri proizvodnji sira ali kazeina.</t>
        </r>
      </text>
    </comment>
    <comment ref="C62" authorId="0">
      <text>
        <r>
          <rPr>
            <sz val="8"/>
            <rFont val="Tahoma"/>
            <family val="2"/>
          </rPr>
          <t>Vpišite količino sirotke, ki je bila dostavljena v tekočem stanju (npr. za krmo).
Količino vpišite v dejanski masi (ne v ekvivalentu tekoče sirotke). 
Sirotke, ki je bila uporabljena kot surovina za druge izdelke ne vpisujte.</t>
        </r>
      </text>
    </comment>
    <comment ref="C63" authorId="0">
      <text>
        <r>
          <rPr>
            <sz val="8"/>
            <rFont val="Tahoma"/>
            <family val="2"/>
          </rPr>
          <t>Vpišite količino sirotke, ki je bila dostavljena v zgoščenem stanju. 
Količino vpišite v dejanski masi (ne v ekvivalentu tekoče sirotke). 
Sirotke, ki je bila uporabljena kot surovina za druge izdelke ne vpisujte.</t>
        </r>
      </text>
    </comment>
    <comment ref="C64" authorId="0">
      <text>
        <r>
          <rPr>
            <sz val="8"/>
            <rFont val="Tahoma"/>
            <family val="2"/>
          </rPr>
          <t>Vpišite količino sirotke v prahu ali v bloku. 
Količino vpišite v dejanski masi (ne v ekvivalentu tekoče sirotke). 
Sirotke, ki je bila uporabljena kot surovina za druge izdelke ne vpisujte.</t>
        </r>
      </text>
    </comment>
    <comment ref="C65" authorId="0">
      <text>
        <r>
          <rPr>
            <sz val="8"/>
            <rFont val="Tahoma"/>
            <family val="2"/>
          </rPr>
          <t>Vpišite količino in ime izdelka (vse v isto celico), ki ga niste mogli vključiti v nobeno od zgornjih rubrik:
-laktoza
-laktoalbumin ...</t>
        </r>
      </text>
    </comment>
    <comment ref="C66" authorId="0">
      <text>
        <r>
          <rPr>
            <sz val="8"/>
            <rFont val="Tahoma"/>
            <family val="2"/>
          </rPr>
          <t>Vpišite količino nemlečnih industrijskih izdelkov (ostali izdelki iz nemleka).</t>
        </r>
      </text>
    </comment>
    <comment ref="C67" authorId="0">
      <text>
        <r>
          <rPr>
            <sz val="8"/>
            <rFont val="Tahoma"/>
            <family val="2"/>
          </rPr>
          <t>Vpišite količine posnetega mleka ali pinjenca, ki so bile vrnjene kmetijam (za krmo).
Sirotko ki je bila vrnjena kmetijam vpisujte samo v rubrike od 27 do 273.</t>
        </r>
      </text>
    </comment>
    <comment ref="C54" authorId="0">
      <text>
        <r>
          <rPr>
            <sz val="8"/>
            <rFont val="Tahoma"/>
            <family val="2"/>
          </rPr>
          <t>V podkategorije vpišite skupne količine sirov glede na vsebnost vode v siru.</t>
        </r>
      </text>
    </comment>
    <comment ref="A13" authorId="0">
      <text>
        <r>
          <rPr>
            <sz val="8"/>
            <rFont val="Tahoma"/>
            <family val="2"/>
          </rPr>
          <t>Sveže mleko (3,5)</t>
        </r>
      </text>
    </comment>
    <comment ref="A15" authorId="0">
      <text>
        <r>
          <rPr>
            <sz val="8"/>
            <rFont val="Tahoma"/>
            <family val="2"/>
          </rPr>
          <t>Alpsko mleko 3,5(polnomastno)</t>
        </r>
      </text>
    </comment>
    <comment ref="A17" authorId="0">
      <text>
        <r>
          <rPr>
            <sz val="8"/>
            <rFont val="Tahoma"/>
            <family val="2"/>
          </rPr>
          <t>Sveže mleko (1,6)</t>
        </r>
      </text>
    </comment>
    <comment ref="A19" authorId="0">
      <text>
        <r>
          <rPr>
            <sz val="8"/>
            <rFont val="Tahoma"/>
            <family val="2"/>
          </rPr>
          <t>Alpsko mleko 1,6(polposneto) tudi z dodatki</t>
        </r>
      </text>
    </comment>
    <comment ref="A23" authorId="0">
      <text>
        <r>
          <rPr>
            <sz val="8"/>
            <rFont val="Tahoma"/>
            <family val="2"/>
          </rPr>
          <t>Alpsko mleko 0,5(posneto)</t>
        </r>
      </text>
    </comment>
    <comment ref="A26" authorId="0">
      <text>
        <r>
          <rPr>
            <sz val="8"/>
            <rFont val="Tahoma"/>
            <family val="2"/>
          </rPr>
          <t>Kisla smetana (tudi mileram)</t>
        </r>
      </text>
    </comment>
    <comment ref="A27" authorId="0">
      <text>
        <r>
          <rPr>
            <sz val="8"/>
            <rFont val="Tahoma"/>
            <family val="2"/>
          </rPr>
          <t>Alpska smetana za kavo (10%)</t>
        </r>
      </text>
    </comment>
    <comment ref="A29" authorId="0">
      <text>
        <r>
          <rPr>
            <sz val="8"/>
            <rFont val="Tahoma"/>
            <family val="2"/>
          </rPr>
          <t>Alpska smetana za stepanje (33%)
Sladka smetana</t>
        </r>
      </text>
    </comment>
    <comment ref="A31" authorId="0">
      <text>
        <r>
          <rPr>
            <sz val="8"/>
            <rFont val="Tahoma"/>
            <family val="2"/>
          </rPr>
          <t>Ego - tekoči sadni
Sadni jogurt 3,2% (jagoda, gozdni sadeži, malina, višnja, marelica, zeleno jabolko)
Sadni jogurt 3,2% (breskev z žitnimi zrni)
Sadni jogurt 3,2% (ananas, breskev, pomaranca z ovsenimi kosmici)
Sadni jogurt 1,3% (jagoda, ananas, borovnica)
Tekoči sadni jogurt 1,3% (jagoda, gozdni sadeži)
Kako si? Jogurt (gozdni sadeži, ananas, jagoda)
Kako si? Desert Pomaranča z delci čokolade
Kako si? Desert (limona capuccino, vanilija)
Kako si? Desert (jagoda in višnja)
Kako si? Drink sadni
Kako si? Drink z žitaricami</t>
        </r>
      </text>
    </comment>
    <comment ref="A32" authorId="0">
      <text>
        <r>
          <rPr>
            <sz val="8"/>
            <rFont val="Tahoma"/>
            <family val="2"/>
          </rPr>
          <t>Čvrsti in tekoči jogurt s 3,2 m.m.
Čvrsti jogurt z 1,3 m.m.
Tekoči jogurt z 1,3 m.m.
Ego navadni
Ego - tekoči naravni
Kako si? Jogurt (naraven)
Kako si? Drink naraven</t>
        </r>
      </text>
    </comment>
    <comment ref="A33" authorId="0">
      <text>
        <r>
          <rPr>
            <sz val="8"/>
            <rFont val="Tahoma"/>
            <family val="2"/>
          </rPr>
          <t>Kislo mleko</t>
        </r>
      </text>
    </comment>
    <comment ref="A34" authorId="0">
      <text>
        <r>
          <rPr>
            <sz val="8"/>
            <rFont val="Tahoma"/>
            <family val="2"/>
          </rPr>
          <t>Čokoladno mleko</t>
        </r>
      </text>
    </comment>
    <comment ref="A35" authorId="0">
      <text>
        <r>
          <rPr>
            <sz val="8"/>
            <rFont val="Tahoma"/>
            <family val="2"/>
          </rPr>
          <t>Družinski Kremni sladoled,Maxim Premium
Sorbet, Brr
Lučka, Ježek, Tom, Korneti, Lonček, Otočec
Ledenka
Medo, Max
Sadni max</t>
        </r>
      </text>
    </comment>
    <comment ref="A36" authorId="0">
      <text>
        <r>
          <rPr>
            <sz val="8"/>
            <rFont val="Tahoma"/>
            <family val="2"/>
          </rPr>
          <t>Boom Mlečna krema</t>
        </r>
      </text>
    </comment>
    <comment ref="A47" authorId="0">
      <text>
        <r>
          <rPr>
            <sz val="8"/>
            <rFont val="Tahoma"/>
            <family val="2"/>
          </rPr>
          <t>Maslo</t>
        </r>
      </text>
    </comment>
    <comment ref="A48" authorId="0">
      <text>
        <r>
          <rPr>
            <sz val="8"/>
            <rFont val="Tahoma"/>
            <family val="2"/>
          </rPr>
          <t>Lahki mlečni namaz
Lahki ml. namaz s hrenom</t>
        </r>
      </text>
    </comment>
    <comment ref="A55" authorId="0">
      <text>
        <r>
          <rPr>
            <sz val="8"/>
            <rFont val="Tahoma"/>
            <family val="2"/>
          </rPr>
          <t xml:space="preserve">Mozzarella bella pizza 
Mozzarella </t>
        </r>
      </text>
    </comment>
    <comment ref="A56" authorId="0">
      <text>
        <r>
          <rPr>
            <sz val="8"/>
            <rFont val="Tahoma"/>
            <family val="2"/>
          </rPr>
          <t>Maksi
Edamec
Gauda - mariborska
Jošt (tudi jošt s poprom)
Lahki jošt
Laščan mladi
Gaudar Kočevski (in dimljeni)
Gaudar lahki
Riban sir za pizzo 
Kranjska gauda
Stiški, Benedikt in Rustikus 
Posavec
Samostanski
Sir v rezinah (Gauda)
Sir v rezinah (Edamec)</t>
        </r>
      </text>
    </comment>
    <comment ref="A57" authorId="0">
      <text>
        <r>
          <rPr>
            <sz val="8"/>
            <rFont val="Tahoma"/>
            <family val="2"/>
          </rPr>
          <t>Laščan</t>
        </r>
      </text>
    </comment>
    <comment ref="A59" authorId="0">
      <text>
        <r>
          <rPr>
            <sz val="8"/>
            <rFont val="Tahoma"/>
            <family val="2"/>
          </rPr>
          <t>Lahka skuta
Skuta - tričetrtmastni sveži sir
Namaz iz svežega sira
Sadna skuta
TO JE TO - desertna skuta s podloženim sadjem
Sirni namaz s smetano
Sirni namaz z olivami
Sirni namaz s šunko
Sirni namaz s tuno
Sirni namaz liptovski</t>
        </r>
      </text>
    </comment>
    <comment ref="A60" authorId="0">
      <text>
        <r>
          <rPr>
            <sz val="8"/>
            <rFont val="Tahoma"/>
            <family val="2"/>
          </rPr>
          <t>Alpski topljeni sir 
Topljeni sir Toast</t>
        </r>
      </text>
    </comment>
  </commentList>
</comments>
</file>

<file path=xl/sharedStrings.xml><?xml version="1.0" encoding="utf-8"?>
<sst xmlns="http://schemas.openxmlformats.org/spreadsheetml/2006/main" count="250" uniqueCount="183">
  <si>
    <t>Sir po kategorijah mleka:</t>
  </si>
  <si>
    <t>Sir iz kravjega mleka</t>
  </si>
  <si>
    <t>Sir iz ovčjega mleka</t>
  </si>
  <si>
    <t>Sir iz kozjega mleka</t>
  </si>
  <si>
    <t>Mehki sir</t>
  </si>
  <si>
    <t>Sirotka v prahu ali v bloku</t>
  </si>
  <si>
    <t>Posneto mleko in pinjenec, vrnjena kmetijskim gospodarstvom</t>
  </si>
  <si>
    <t>Druga uporaba (določi)</t>
  </si>
  <si>
    <t>A1</t>
  </si>
  <si>
    <t>Odkupljeno kravje mleko</t>
  </si>
  <si>
    <t>A2.1</t>
  </si>
  <si>
    <t>Odkupljeno ovčje mleko</t>
  </si>
  <si>
    <t>A2.2</t>
  </si>
  <si>
    <t>Odkupljeno kozje mleko</t>
  </si>
  <si>
    <t>Konzumno (pitno) mleko</t>
  </si>
  <si>
    <t>Fermentirani mlečni izdelki (jogurti, kislo mleko, bifidus, ...)</t>
  </si>
  <si>
    <t>Ostali sveži izdelki (pudingi, sladice na osnovi mleka)</t>
  </si>
  <si>
    <t>Zelo trdi sir</t>
  </si>
  <si>
    <t>Sirotka, skupno (v ekvivalentu tekoče sirotke)</t>
  </si>
  <si>
    <t>Drugi industrijski izdelki na bazi mleka (določi)</t>
  </si>
  <si>
    <t/>
  </si>
  <si>
    <t>Trdi sir</t>
  </si>
  <si>
    <t xml:space="preserve">Mesec in leto: </t>
  </si>
  <si>
    <t>Naziv izdelka</t>
  </si>
  <si>
    <t>l, kg</t>
  </si>
  <si>
    <t>l</t>
  </si>
  <si>
    <t>Mleko - kislo</t>
  </si>
  <si>
    <t>Mleko - v prahu (polno)</t>
  </si>
  <si>
    <t>kg</t>
  </si>
  <si>
    <t>Mleko - v prahu (posneto)</t>
  </si>
  <si>
    <t>Smetana - sladka</t>
  </si>
  <si>
    <t>Smetana - kisla</t>
  </si>
  <si>
    <t>Sir - zelo trdi in trdi</t>
  </si>
  <si>
    <t>Sir - poltrdi</t>
  </si>
  <si>
    <t>Sir - mehki, specijalni, topljeni</t>
  </si>
  <si>
    <t>Skuta - namazi</t>
  </si>
  <si>
    <t>Sir - drugih živali</t>
  </si>
  <si>
    <t>Procesirano mleko</t>
  </si>
  <si>
    <t>Posneto mleko</t>
  </si>
  <si>
    <t>Posneto mleko, pasterizirano</t>
  </si>
  <si>
    <t>Posneto mleko, sterilizirano</t>
  </si>
  <si>
    <t xml:space="preserve">Smetana </t>
  </si>
  <si>
    <t>Zgoščeno mleko</t>
  </si>
  <si>
    <t>Zgoščeno mleko, nesladkano</t>
  </si>
  <si>
    <t>Mlečni izdelki v prahu</t>
  </si>
  <si>
    <t>Pinjenec v prahu</t>
  </si>
  <si>
    <t>Polno mleko v prahu</t>
  </si>
  <si>
    <t>Pol posneto mleko</t>
  </si>
  <si>
    <t>Pol posneto mleko, pasterizirano</t>
  </si>
  <si>
    <t>Pol posneto mleko, sterilizirano</t>
  </si>
  <si>
    <t>Pol posneto mleko v prahu</t>
  </si>
  <si>
    <t>A3</t>
  </si>
  <si>
    <t>Surovo mleko</t>
  </si>
  <si>
    <t>Polno mleko</t>
  </si>
  <si>
    <t>Polno mleko, pasterizirano</t>
  </si>
  <si>
    <t>Polno mleko, sterilizirano</t>
  </si>
  <si>
    <t>Posneto mleko v prahu</t>
  </si>
  <si>
    <t>Maslo</t>
  </si>
  <si>
    <t>Surovo maslo I+II</t>
  </si>
  <si>
    <t>Sladoled</t>
  </si>
  <si>
    <t>Izdelki ostali - na bazi mleka</t>
  </si>
  <si>
    <t>Izdelki ostali - iz nemleka</t>
  </si>
  <si>
    <t>Ales.Stele@gov.si</t>
  </si>
  <si>
    <t>Tel: 01 2340758</t>
  </si>
  <si>
    <t>Tel: 01 5661550</t>
  </si>
  <si>
    <t>Kislo mleko</t>
  </si>
  <si>
    <t>Sirotka v tekočem stanju</t>
  </si>
  <si>
    <t>Sirotka v zgoščenem stanju (sirotkin koncentrat)</t>
  </si>
  <si>
    <t>Ime mlekarne:</t>
  </si>
  <si>
    <t>Trajni napitki z mlečno osnovo (čokoladno mleko...)</t>
  </si>
  <si>
    <t>Sveži sir (skuta in sirni namazi)</t>
  </si>
  <si>
    <t>Predelani (topljeni) sir</t>
  </si>
  <si>
    <t>Nemlečni industrijski izdelki</t>
  </si>
  <si>
    <t>Jogurti z dodatki (sadni ...)</t>
  </si>
  <si>
    <t>Pinjenec</t>
  </si>
  <si>
    <t>Jogurt brez dodatkov (navadni, tudi kefir)</t>
  </si>
  <si>
    <t>Sladoled (mlečni)</t>
  </si>
  <si>
    <t>Zgoščeno mleko, sladkano</t>
  </si>
  <si>
    <t>Mlečna smetana v prahu</t>
  </si>
  <si>
    <t>Drugi izdelki v prahu</t>
  </si>
  <si>
    <t>Drugi  izdelki iz mlečnih maščob (masleni, smetanovi namazi)</t>
  </si>
  <si>
    <t>Kisla smetana z vsebnostjo maščobe do 29%</t>
  </si>
  <si>
    <t>Sladka smetana-vsebnost maščobe do 29 %</t>
  </si>
  <si>
    <t>Kisla smetana z vsebnostjo maščobe nad 29%</t>
  </si>
  <si>
    <t>Sladka smetana-vsebnost maščobe nad 29 %</t>
  </si>
  <si>
    <t>Poltrdi sir</t>
  </si>
  <si>
    <t>(1+2)</t>
  </si>
  <si>
    <t>Sir (tudi topljeni)</t>
  </si>
  <si>
    <t>Mleko - surovo</t>
  </si>
  <si>
    <t>Mleko - pasterizirano (pakirano ali cisterne)</t>
  </si>
  <si>
    <t>Jogurt - navadni in sadni, kefir</t>
  </si>
  <si>
    <t>Sirotka, skupno (v kg suhe snovi)</t>
  </si>
  <si>
    <t>enota</t>
  </si>
  <si>
    <t>Zap. št.</t>
  </si>
  <si>
    <t>DOMAČA PROIZVODNJA</t>
  </si>
  <si>
    <t>IZVOZ v EU</t>
  </si>
  <si>
    <t>IZVOZ V TRETJE DRŽAVE</t>
  </si>
  <si>
    <t>UVOZ IZ EU</t>
  </si>
  <si>
    <t>UVOZ IZ TRETJIH DRŽAV</t>
  </si>
  <si>
    <t>Podjetje:</t>
  </si>
  <si>
    <t>Mleko - sterilizirano ali UVT + trajni napitki</t>
  </si>
  <si>
    <t>Sir (vse vrste mleka) po kategorijah (brez topljenega sira):</t>
  </si>
  <si>
    <t>Dokup mleka od drugih slovenskih mlekarn (ne iz uvoza!!)</t>
  </si>
  <si>
    <t>Polno mleko, UVT</t>
  </si>
  <si>
    <t>Pol posneto mleko, UVT</t>
  </si>
  <si>
    <t>Posneto mleko, UVT</t>
  </si>
  <si>
    <t>Ime mlekarne</t>
  </si>
  <si>
    <t>Product group</t>
  </si>
  <si>
    <t>Milk collected (cows milk)</t>
  </si>
  <si>
    <t>Ewes' milk</t>
  </si>
  <si>
    <t>Goats' milk</t>
  </si>
  <si>
    <t>Purchase from other slovene dairies (not import)</t>
  </si>
  <si>
    <t>Processed milk</t>
  </si>
  <si>
    <t>Drinking milk</t>
  </si>
  <si>
    <t>Whole milk</t>
  </si>
  <si>
    <t>Whole milk, pasteurised</t>
  </si>
  <si>
    <t>Whole milk, sterilised</t>
  </si>
  <si>
    <t>Whole milk, uperised</t>
  </si>
  <si>
    <t>Semi-skimmed milk</t>
  </si>
  <si>
    <t>Semi-skimmed milk, pasteurised</t>
  </si>
  <si>
    <t>Semi-skimmed milk, sterilised</t>
  </si>
  <si>
    <t>Semi-skimmed milk, uperised</t>
  </si>
  <si>
    <t>Skimmed milk</t>
  </si>
  <si>
    <t>Skimmed milk, pasteurised</t>
  </si>
  <si>
    <t>Skimmed milk, sterilised</t>
  </si>
  <si>
    <t>Skimmed milk, uperised</t>
  </si>
  <si>
    <t>Buttermilk</t>
  </si>
  <si>
    <t>Cream</t>
  </si>
  <si>
    <t>Sweet cream (less than 29 % of fat)</t>
  </si>
  <si>
    <t>Sour cream (less than 29 % of fat)</t>
  </si>
  <si>
    <t>Sweet cream more than 29 % of fat)</t>
  </si>
  <si>
    <t>Sour cream (more than 29 % of fat)</t>
  </si>
  <si>
    <t>Acidified milk (Yoghurts, drinking yoghurts and other)</t>
  </si>
  <si>
    <t>Acidified milk with additives</t>
  </si>
  <si>
    <t>Acidified milk without additives</t>
  </si>
  <si>
    <t>Sour milk</t>
  </si>
  <si>
    <t>Drinks with a milk base</t>
  </si>
  <si>
    <t>Icecream (from milk)</t>
  </si>
  <si>
    <t>Other fresh products (Milk jelly and others)</t>
  </si>
  <si>
    <t>Concentrated milk</t>
  </si>
  <si>
    <t>Concentrated milk, not sweetened</t>
  </si>
  <si>
    <t>Concentrated milk, sweetened</t>
  </si>
  <si>
    <t>Powdered dairy products</t>
  </si>
  <si>
    <t>Cream milk powder</t>
  </si>
  <si>
    <t>Whole milk powder</t>
  </si>
  <si>
    <t>Partly skimmed-milk powder</t>
  </si>
  <si>
    <t>Skimmed-milk powder</t>
  </si>
  <si>
    <t>Buttermilk powder</t>
  </si>
  <si>
    <t>Other powder products</t>
  </si>
  <si>
    <t>Butter</t>
  </si>
  <si>
    <t>Other yellow fat dairy products (dairy spreads)</t>
  </si>
  <si>
    <t>Cheese (also processed cheese)</t>
  </si>
  <si>
    <t>Cheese by milk category:</t>
  </si>
  <si>
    <t>Cheese from cows' milk (pure)</t>
  </si>
  <si>
    <t>Cheese from ewes' milk (pure)</t>
  </si>
  <si>
    <t>Cheese from goats' milk (pure)</t>
  </si>
  <si>
    <t>Cheese (all milks) by category:</t>
  </si>
  <si>
    <t>Soft cheese</t>
  </si>
  <si>
    <t>Medium-hard cheese</t>
  </si>
  <si>
    <t>Hard cheese</t>
  </si>
  <si>
    <t>Extra hard cheese</t>
  </si>
  <si>
    <t>Curd and cheese spreads</t>
  </si>
  <si>
    <t>Processed cheese</t>
  </si>
  <si>
    <t>Whey, total (in liquid whey equvivalent)</t>
  </si>
  <si>
    <t>Whey delivered in the liquid state</t>
  </si>
  <si>
    <t>Whey delivered in the concentrated state</t>
  </si>
  <si>
    <t>Whey in powder or block</t>
  </si>
  <si>
    <t>Other milk based manufactured products (please specify)</t>
  </si>
  <si>
    <t xml:space="preserve">Other non milk manufactured products </t>
  </si>
  <si>
    <t>Skimmed-milk and buttermilk returned to farms</t>
  </si>
  <si>
    <t>Other uses (please specify)</t>
  </si>
  <si>
    <t>Required reporting</t>
  </si>
  <si>
    <t xml:space="preserve">For aditional help with filling the questionaire  please contact: </t>
  </si>
  <si>
    <t>Aleš Stele (adviser SURS)</t>
  </si>
  <si>
    <t>Name (position within SDA)</t>
  </si>
  <si>
    <t>name@dairyassosiation.com</t>
  </si>
  <si>
    <t>Reporting</t>
  </si>
  <si>
    <t>Dairy name:</t>
  </si>
  <si>
    <t>Code</t>
  </si>
  <si>
    <t>Production (l)</t>
  </si>
  <si>
    <t>Production (kg)</t>
  </si>
  <si>
    <t>Production total (kg only)</t>
  </si>
  <si>
    <t>Production of milk and milk products                Monthly Report:</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</si>
</sst>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424]dd\.\ mmmm\ yyyy"/>
    <numFmt numFmtId="177" formatCode="mmmm\ yyyy"/>
    <numFmt numFmtId="178" formatCode="mmm/yyyy"/>
    <numFmt numFmtId="179" formatCode="dddd\,\ dd/mm/yyyy"/>
    <numFmt numFmtId="180" formatCode="0.0%"/>
    <numFmt numFmtId="181" formatCode="General_)"/>
    <numFmt numFmtId="182" formatCode="#,##0.0"/>
    <numFmt numFmtId="183" formatCode="B2dd/mmm"/>
    <numFmt numFmtId="184" formatCode="mmmm/yyyy"/>
    <numFmt numFmtId="185" formatCode="_-* #,##0.0\ _S_I_T_-;\-* #,##0.0\ _S_I_T_-;_-* &quot;-&quot;\ _S_I_T_-;_-@_-"/>
    <numFmt numFmtId="186" formatCode="_-* #,##0.00\ _S_I_T_-;\-* #,##0.00\ _S_I_T_-;_-* &quot;-&quot;\ _S_I_T_-;_-@_-"/>
    <numFmt numFmtId="187" formatCode="_-* #,##0.000\ _S_I_T_-;\-* #,##0.000\ _S_I_T_-;_-* &quot;-&quot;\ _S_I_T_-;_-@_-"/>
  </numFmts>
  <fonts count="55">
    <font>
      <sz val="10"/>
      <name val="Arial"/>
      <family val="0"/>
    </font>
    <font>
      <sz val="8"/>
      <name val="Arial"/>
      <family val="2"/>
    </font>
    <font>
      <b/>
      <sz val="10"/>
      <name val="Arial"/>
      <family val="2"/>
    </font>
    <font>
      <sz val="10"/>
      <name val="Arial CE"/>
      <family val="0"/>
    </font>
    <font>
      <b/>
      <sz val="12"/>
      <name val="Arial CE"/>
      <family val="2"/>
    </font>
    <font>
      <sz val="9"/>
      <name val="Arial"/>
      <family val="2"/>
    </font>
    <font>
      <u val="single"/>
      <sz val="10"/>
      <color indexed="36"/>
      <name val="Arial"/>
      <family val="2"/>
    </font>
    <font>
      <u val="single"/>
      <sz val="10"/>
      <color indexed="12"/>
      <name val="Arial"/>
      <family val="2"/>
    </font>
    <font>
      <b/>
      <sz val="8"/>
      <name val="Arial"/>
      <family val="2"/>
    </font>
    <font>
      <b/>
      <sz val="8"/>
      <name val="Tahoma"/>
      <family val="2"/>
    </font>
    <font>
      <sz val="8"/>
      <name val="Tahoma"/>
      <family val="2"/>
    </font>
    <font>
      <b/>
      <sz val="12"/>
      <name val="Arial"/>
      <family val="2"/>
    </font>
    <font>
      <sz val="12"/>
      <name val="Arial"/>
      <family val="2"/>
    </font>
    <font>
      <b/>
      <sz val="11"/>
      <name val="Arial CE"/>
      <family val="2"/>
    </font>
    <font>
      <sz val="10"/>
      <color indexed="9"/>
      <name val="Arial CE"/>
      <family val="0"/>
    </font>
    <font>
      <b/>
      <i/>
      <sz val="12"/>
      <name val="Arial"/>
      <family val="2"/>
    </font>
    <font>
      <i/>
      <sz val="12"/>
      <name val="Arial"/>
      <family val="2"/>
    </font>
    <font>
      <b/>
      <i/>
      <sz val="8"/>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color indexed="63"/>
      </left>
      <right style="thin"/>
      <top>
        <color indexed="63"/>
      </top>
      <bottom style="thin"/>
    </border>
    <border>
      <left style="thin"/>
      <right>
        <color indexed="63"/>
      </right>
      <top>
        <color indexed="63"/>
      </top>
      <bottom style="thin"/>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style="medium"/>
      <right style="medium"/>
      <top>
        <color indexed="63"/>
      </top>
      <bottom>
        <color indexed="63"/>
      </bottom>
    </border>
    <border>
      <left style="medium"/>
      <right style="medium"/>
      <top style="medium"/>
      <bottom style="thin"/>
    </border>
    <border>
      <left style="medium"/>
      <right style="medium"/>
      <top style="thin"/>
      <bottom style="medium"/>
    </border>
    <border>
      <left style="medium"/>
      <right>
        <color indexed="63"/>
      </right>
      <top style="medium"/>
      <bottom style="medium"/>
    </border>
    <border>
      <left>
        <color indexed="63"/>
      </left>
      <right>
        <color indexed="63"/>
      </right>
      <top>
        <color indexed="63"/>
      </top>
      <bottom style="medium"/>
    </border>
    <border>
      <left style="thin">
        <color indexed="9"/>
      </left>
      <right style="thin">
        <color indexed="9"/>
      </right>
      <top style="thin">
        <color indexed="9"/>
      </top>
      <bottom style="thin">
        <color indexed="9"/>
      </bottom>
    </border>
    <border>
      <left style="medium"/>
      <right style="medium"/>
      <top style="medium"/>
      <bottom>
        <color indexed="63"/>
      </bottom>
    </border>
    <border>
      <left>
        <color indexed="63"/>
      </left>
      <right>
        <color indexed="63"/>
      </right>
      <top style="medium"/>
      <bottom style="medium"/>
    </border>
    <border>
      <left style="medium"/>
      <right style="medium"/>
      <top style="medium"/>
      <bottom style="medium">
        <color indexed="9"/>
      </bottom>
    </border>
    <border>
      <left style="medium"/>
      <right style="medium"/>
      <top style="medium">
        <color indexed="9"/>
      </top>
      <bottom style="medium"/>
    </border>
    <border>
      <left style="thin"/>
      <right style="medium"/>
      <top style="thin"/>
      <bottom style="thin"/>
    </border>
    <border>
      <left style="thin"/>
      <right style="medium"/>
      <top style="thin"/>
      <bottom style="medium"/>
    </border>
    <border>
      <left style="medium"/>
      <right style="thin"/>
      <top style="thin"/>
      <bottom style="thin"/>
    </border>
    <border>
      <left style="medium"/>
      <right style="thin"/>
      <top style="thin"/>
      <bottom style="medium"/>
    </border>
    <border>
      <left style="thin"/>
      <right style="thin">
        <color indexed="9"/>
      </right>
      <top style="thin"/>
      <bottom style="thin">
        <color indexed="9"/>
      </bottom>
    </border>
    <border>
      <left style="thin">
        <color indexed="9"/>
      </left>
      <right style="thin">
        <color indexed="9"/>
      </right>
      <top style="thin"/>
      <bottom style="thin">
        <color indexed="9"/>
      </bottom>
    </border>
    <border>
      <left style="thin">
        <color indexed="9"/>
      </left>
      <right style="thin"/>
      <top style="thin"/>
      <bottom style="thin">
        <color indexed="9"/>
      </bottom>
    </border>
    <border>
      <left style="thin"/>
      <right style="thin">
        <color indexed="9"/>
      </right>
      <top style="thin">
        <color indexed="9"/>
      </top>
      <bottom style="thin">
        <color indexed="9"/>
      </bottom>
    </border>
    <border>
      <left style="thin">
        <color indexed="9"/>
      </left>
      <right style="thin"/>
      <top style="thin">
        <color indexed="9"/>
      </top>
      <bottom style="thin">
        <color indexed="9"/>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color indexed="9"/>
      </left>
      <right style="thin"/>
      <top style="thin">
        <color indexed="9"/>
      </top>
      <bottom style="thin"/>
    </border>
    <border>
      <left>
        <color indexed="63"/>
      </left>
      <right style="medium"/>
      <top>
        <color indexed="63"/>
      </top>
      <bottom style="medium">
        <color indexed="9"/>
      </bottom>
    </border>
    <border>
      <left>
        <color indexed="63"/>
      </left>
      <right style="medium"/>
      <top style="medium">
        <color indexed="9"/>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thin"/>
    </border>
    <border>
      <left style="thin"/>
      <right style="thin"/>
      <top style="thin"/>
      <bottom style="thin"/>
    </border>
    <border>
      <left style="medium"/>
      <right>
        <color indexed="63"/>
      </right>
      <top style="thin"/>
      <bottom style="thin"/>
    </border>
    <border>
      <left style="thin"/>
      <right style="thin"/>
      <top style="thin"/>
      <bottom style="medium"/>
    </border>
    <border>
      <left style="medium"/>
      <right>
        <color indexed="63"/>
      </right>
      <top style="thin"/>
      <bottom style="medium"/>
    </border>
    <border>
      <left>
        <color indexed="63"/>
      </left>
      <right style="thin">
        <color indexed="9"/>
      </right>
      <top style="thin"/>
      <bottom style="thin">
        <color indexed="9"/>
      </bottom>
    </border>
    <border>
      <left>
        <color indexed="63"/>
      </left>
      <right style="thin">
        <color indexed="9"/>
      </right>
      <top style="thin">
        <color indexed="9"/>
      </top>
      <bottom style="thin">
        <color indexed="9"/>
      </bottom>
    </border>
    <border>
      <left>
        <color indexed="63"/>
      </left>
      <right style="thin">
        <color indexed="9"/>
      </right>
      <top style="thin">
        <color indexed="9"/>
      </top>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181" fontId="1" fillId="0" borderId="2" applyFill="0" applyBorder="0">
      <alignment horizontal="left" vertical="center"/>
      <protection/>
    </xf>
    <xf numFmtId="181" fontId="1" fillId="0" borderId="3" applyFill="0" applyBorder="0">
      <alignment horizontal="center" vertical="center"/>
      <protection/>
    </xf>
    <xf numFmtId="0" fontId="42" fillId="28" borderId="4"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82" fontId="1" fillId="0" borderId="5" applyFill="0" applyBorder="0">
      <alignment horizontal="center"/>
      <protection locked="0"/>
    </xf>
    <xf numFmtId="0" fontId="43" fillId="0" borderId="0" applyNumberFormat="0" applyFill="0" applyBorder="0" applyAlignment="0" applyProtection="0"/>
    <xf numFmtId="0" fontId="6" fillId="0" borderId="0" applyNumberFormat="0" applyFill="0" applyBorder="0" applyAlignment="0" applyProtection="0"/>
    <xf numFmtId="0" fontId="44" fillId="29" borderId="0" applyNumberFormat="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7" fillId="0" borderId="0" applyNumberFormat="0" applyFill="0" applyBorder="0" applyAlignment="0" applyProtection="0"/>
    <xf numFmtId="181" fontId="8" fillId="0" borderId="0" applyNumberFormat="0" applyFill="0" applyBorder="0">
      <alignment horizontal="left" vertical="center" wrapText="1"/>
      <protection/>
    </xf>
    <xf numFmtId="181" fontId="1" fillId="0" borderId="0" applyNumberFormat="0" applyFill="0" applyBorder="0">
      <alignment horizontal="left" vertical="center" wrapText="1" indent="1"/>
      <protection/>
    </xf>
    <xf numFmtId="181" fontId="1" fillId="0" borderId="0" applyNumberFormat="0" applyFill="0" applyBorder="0">
      <alignment horizontal="left" vertical="center" wrapText="1" indent="2"/>
      <protection/>
    </xf>
    <xf numFmtId="181" fontId="1" fillId="0" borderId="0" applyNumberFormat="0" applyFill="0" applyBorder="0">
      <alignment horizontal="left" vertical="center" wrapText="1" indent="3"/>
      <protection/>
    </xf>
    <xf numFmtId="0" fontId="48" fillId="30" borderId="1" applyNumberFormat="0" applyAlignment="0" applyProtection="0"/>
    <xf numFmtId="0" fontId="49" fillId="0" borderId="9" applyNumberFormat="0" applyFill="0" applyAlignment="0" applyProtection="0"/>
    <xf numFmtId="0" fontId="50" fillId="31" borderId="0" applyNumberFormat="0" applyBorder="0" applyAlignment="0" applyProtection="0"/>
    <xf numFmtId="0" fontId="3" fillId="0" borderId="0">
      <alignment/>
      <protection/>
    </xf>
    <xf numFmtId="0" fontId="0" fillId="32" borderId="10" applyNumberFormat="0" applyFont="0" applyAlignment="0" applyProtection="0"/>
    <xf numFmtId="0" fontId="51" fillId="27" borderId="11"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12" applyNumberFormat="0" applyFill="0" applyAlignment="0" applyProtection="0"/>
    <xf numFmtId="0" fontId="54" fillId="0" borderId="0" applyNumberFormat="0" applyFill="0" applyBorder="0" applyAlignment="0" applyProtection="0"/>
  </cellStyleXfs>
  <cellXfs count="199">
    <xf numFmtId="0" fontId="0" fillId="0" borderId="0" xfId="0" applyAlignment="1">
      <alignment/>
    </xf>
    <xf numFmtId="0" fontId="1" fillId="0" borderId="0" xfId="0" applyFont="1" applyFill="1" applyAlignment="1" applyProtection="1">
      <alignment/>
      <protection/>
    </xf>
    <xf numFmtId="181" fontId="1" fillId="0" borderId="0" xfId="0" applyNumberFormat="1" applyFont="1" applyFill="1" applyAlignment="1" applyProtection="1">
      <alignment horizontal="left"/>
      <protection/>
    </xf>
    <xf numFmtId="182" fontId="8" fillId="0" borderId="13" xfId="0" applyNumberFormat="1" applyFont="1" applyBorder="1" applyAlignment="1" applyProtection="1">
      <alignment horizontal="center" vertical="center" wrapText="1"/>
      <protection/>
    </xf>
    <xf numFmtId="0" fontId="8" fillId="0" borderId="13" xfId="0" applyFont="1" applyFill="1" applyBorder="1" applyAlignment="1" applyProtection="1">
      <alignment/>
      <protection/>
    </xf>
    <xf numFmtId="181" fontId="8" fillId="0" borderId="13" xfId="58" applyNumberFormat="1" applyFont="1" applyFill="1" applyBorder="1" applyAlignment="1" applyProtection="1" quotePrefix="1">
      <alignment horizontal="left" vertical="center" wrapText="1"/>
      <protection/>
    </xf>
    <xf numFmtId="181" fontId="8" fillId="0" borderId="13" xfId="58" applyNumberFormat="1" applyFont="1" applyFill="1" applyBorder="1" applyAlignment="1" applyProtection="1">
      <alignment horizontal="left" vertical="center" wrapText="1"/>
      <protection/>
    </xf>
    <xf numFmtId="181" fontId="8" fillId="0" borderId="13" xfId="57" applyNumberFormat="1" applyFont="1" applyFill="1" applyBorder="1" applyAlignment="1" applyProtection="1" quotePrefix="1">
      <alignment horizontal="left" vertical="center" wrapText="1"/>
      <protection/>
    </xf>
    <xf numFmtId="0" fontId="1" fillId="0" borderId="14" xfId="0" applyFont="1" applyFill="1" applyBorder="1" applyAlignment="1" applyProtection="1">
      <alignment/>
      <protection/>
    </xf>
    <xf numFmtId="0" fontId="1" fillId="0" borderId="15" xfId="0" applyFont="1" applyFill="1" applyBorder="1" applyAlignment="1" applyProtection="1">
      <alignment/>
      <protection/>
    </xf>
    <xf numFmtId="181" fontId="1" fillId="0" borderId="14" xfId="59" applyNumberFormat="1" applyFont="1" applyFill="1" applyBorder="1" applyAlignment="1" applyProtection="1" quotePrefix="1">
      <alignment horizontal="left" vertical="center" wrapText="1" indent="2"/>
      <protection/>
    </xf>
    <xf numFmtId="181" fontId="1" fillId="0" borderId="16" xfId="59" applyNumberFormat="1" applyFont="1" applyFill="1" applyBorder="1" applyAlignment="1" applyProtection="1">
      <alignment horizontal="left" vertical="center" wrapText="1" indent="2"/>
      <protection/>
    </xf>
    <xf numFmtId="181" fontId="1" fillId="0" borderId="16" xfId="60" applyNumberFormat="1" applyFont="1" applyFill="1" applyBorder="1" applyAlignment="1" applyProtection="1">
      <alignment horizontal="left" vertical="center" wrapText="1" indent="3"/>
      <protection/>
    </xf>
    <xf numFmtId="181" fontId="1" fillId="0" borderId="15" xfId="60" applyNumberFormat="1" applyFont="1" applyFill="1" applyBorder="1" applyAlignment="1" applyProtection="1">
      <alignment horizontal="left" vertical="center" wrapText="1" indent="3"/>
      <protection/>
    </xf>
    <xf numFmtId="181" fontId="1" fillId="0" borderId="14" xfId="59" applyNumberFormat="1" applyFont="1" applyFill="1" applyBorder="1" applyAlignment="1" applyProtection="1">
      <alignment horizontal="left" vertical="center" wrapText="1" indent="3"/>
      <protection/>
    </xf>
    <xf numFmtId="181" fontId="1" fillId="0" borderId="16" xfId="59" applyNumberFormat="1" applyFont="1" applyFill="1" applyBorder="1" applyAlignment="1" applyProtection="1">
      <alignment horizontal="left" vertical="center" wrapText="1" indent="3"/>
      <protection/>
    </xf>
    <xf numFmtId="181" fontId="1" fillId="0" borderId="15" xfId="59" applyNumberFormat="1" applyFont="1" applyFill="1" applyBorder="1" applyAlignment="1" applyProtection="1">
      <alignment horizontal="left" vertical="center" wrapText="1" indent="3"/>
      <protection/>
    </xf>
    <xf numFmtId="181" fontId="1" fillId="0" borderId="16" xfId="59" applyNumberFormat="1" applyFont="1" applyFill="1" applyBorder="1" applyAlignment="1" applyProtection="1" quotePrefix="1">
      <alignment horizontal="left" vertical="center" wrapText="1" indent="2"/>
      <protection/>
    </xf>
    <xf numFmtId="181" fontId="1" fillId="0" borderId="15" xfId="59" applyNumberFormat="1" applyFont="1" applyFill="1" applyBorder="1" applyAlignment="1" applyProtection="1">
      <alignment horizontal="left" vertical="center" wrapText="1" indent="2"/>
      <protection/>
    </xf>
    <xf numFmtId="181" fontId="1" fillId="0" borderId="14" xfId="59" applyNumberFormat="1" applyFont="1" applyFill="1" applyBorder="1" applyAlignment="1" applyProtection="1">
      <alignment horizontal="left" vertical="center" wrapText="1" indent="2"/>
      <protection/>
    </xf>
    <xf numFmtId="181" fontId="1" fillId="0" borderId="15" xfId="59" applyNumberFormat="1" applyFont="1" applyFill="1" applyBorder="1" applyAlignment="1" applyProtection="1" quotePrefix="1">
      <alignment horizontal="left" vertical="center" wrapText="1" indent="2"/>
      <protection/>
    </xf>
    <xf numFmtId="181" fontId="1" fillId="0" borderId="17" xfId="59" applyNumberFormat="1" applyFont="1" applyFill="1" applyBorder="1" applyAlignment="1" applyProtection="1">
      <alignment horizontal="left" vertical="center" wrapText="1" indent="2"/>
      <protection/>
    </xf>
    <xf numFmtId="181" fontId="1" fillId="0" borderId="16" xfId="60" applyNumberFormat="1" applyFont="1" applyFill="1" applyBorder="1" applyAlignment="1" applyProtection="1" quotePrefix="1">
      <alignment horizontal="left" vertical="center" wrapText="1" indent="3"/>
      <protection/>
    </xf>
    <xf numFmtId="181" fontId="1" fillId="0" borderId="18" xfId="59" applyNumberFormat="1" applyFont="1" applyFill="1" applyBorder="1" applyAlignment="1" applyProtection="1">
      <alignment horizontal="left" vertical="center" wrapText="1" indent="2"/>
      <protection/>
    </xf>
    <xf numFmtId="181" fontId="8" fillId="0" borderId="19" xfId="59" applyNumberFormat="1" applyFont="1" applyFill="1" applyBorder="1" applyAlignment="1" applyProtection="1">
      <alignment horizontal="left" vertical="center" wrapText="1" indent="2"/>
      <protection/>
    </xf>
    <xf numFmtId="0" fontId="8" fillId="0" borderId="13" xfId="0" applyNumberFormat="1" applyFont="1" applyFill="1" applyBorder="1" applyAlignment="1" applyProtection="1" quotePrefix="1">
      <alignment horizontal="left" indent="1"/>
      <protection/>
    </xf>
    <xf numFmtId="0" fontId="8" fillId="0" borderId="13" xfId="41" applyNumberFormat="1" applyFont="1" applyFill="1" applyBorder="1" applyAlignment="1" applyProtection="1">
      <alignment horizontal="left" vertical="center" indent="1"/>
      <protection/>
    </xf>
    <xf numFmtId="0" fontId="1" fillId="0" borderId="14" xfId="41" applyNumberFormat="1" applyFont="1" applyFill="1" applyBorder="1" applyAlignment="1" applyProtection="1">
      <alignment horizontal="left" vertical="center" indent="1"/>
      <protection/>
    </xf>
    <xf numFmtId="0" fontId="1" fillId="0" borderId="16" xfId="41" applyNumberFormat="1" applyFont="1" applyFill="1" applyBorder="1" applyAlignment="1" applyProtection="1">
      <alignment horizontal="left" vertical="center" indent="1"/>
      <protection/>
    </xf>
    <xf numFmtId="0" fontId="1" fillId="0" borderId="15" xfId="41" applyNumberFormat="1" applyFont="1" applyFill="1" applyBorder="1" applyAlignment="1" applyProtection="1">
      <alignment horizontal="left" vertical="center" indent="1"/>
      <protection/>
    </xf>
    <xf numFmtId="0" fontId="1" fillId="0" borderId="18" xfId="41" applyNumberFormat="1" applyFont="1" applyFill="1" applyBorder="1" applyAlignment="1" applyProtection="1">
      <alignment horizontal="left" vertical="center" indent="1"/>
      <protection/>
    </xf>
    <xf numFmtId="0" fontId="8" fillId="0" borderId="19" xfId="41" applyNumberFormat="1" applyFont="1" applyFill="1" applyBorder="1" applyAlignment="1" applyProtection="1">
      <alignment horizontal="left" vertical="center" indent="1"/>
      <protection/>
    </xf>
    <xf numFmtId="181" fontId="1" fillId="0" borderId="15" xfId="41" applyFont="1" applyFill="1" applyBorder="1" applyAlignment="1" applyProtection="1">
      <alignment horizontal="left" vertical="center" indent="1"/>
      <protection/>
    </xf>
    <xf numFmtId="181" fontId="1" fillId="0" borderId="17" xfId="41" applyFont="1" applyFill="1" applyBorder="1" applyAlignment="1" applyProtection="1">
      <alignment horizontal="left" vertical="center" indent="1"/>
      <protection/>
    </xf>
    <xf numFmtId="0" fontId="1" fillId="0" borderId="14" xfId="41" applyNumberFormat="1" applyFont="1" applyFill="1" applyBorder="1" applyAlignment="1" applyProtection="1" quotePrefix="1">
      <alignment horizontal="left" vertical="center" indent="1"/>
      <protection/>
    </xf>
    <xf numFmtId="0" fontId="1" fillId="0" borderId="16" xfId="41" applyNumberFormat="1" applyFont="1" applyFill="1" applyBorder="1" applyAlignment="1" applyProtection="1" quotePrefix="1">
      <alignment horizontal="left" vertical="center" indent="1"/>
      <protection/>
    </xf>
    <xf numFmtId="0" fontId="1" fillId="0" borderId="15" xfId="41" applyNumberFormat="1" applyFont="1" applyFill="1" applyBorder="1" applyAlignment="1" applyProtection="1" quotePrefix="1">
      <alignment horizontal="left" vertical="center" indent="1"/>
      <protection/>
    </xf>
    <xf numFmtId="0" fontId="8" fillId="0" borderId="13" xfId="41" applyNumberFormat="1" applyFont="1" applyFill="1" applyBorder="1" applyAlignment="1" applyProtection="1" quotePrefix="1">
      <alignment horizontal="left" vertical="center" indent="1"/>
      <protection/>
    </xf>
    <xf numFmtId="0" fontId="8" fillId="0" borderId="13" xfId="57" applyNumberFormat="1" applyFont="1" applyFill="1" applyBorder="1" applyAlignment="1" applyProtection="1">
      <alignment horizontal="left" vertical="center" indent="1"/>
      <protection/>
    </xf>
    <xf numFmtId="0" fontId="8" fillId="0" borderId="13" xfId="0" applyFont="1" applyFill="1" applyBorder="1" applyAlignment="1" applyProtection="1">
      <alignment horizontal="left" indent="1"/>
      <protection/>
    </xf>
    <xf numFmtId="0" fontId="1" fillId="0" borderId="14" xfId="0" applyFont="1" applyFill="1" applyBorder="1" applyAlignment="1" applyProtection="1" quotePrefix="1">
      <alignment horizontal="left" indent="1"/>
      <protection/>
    </xf>
    <xf numFmtId="0" fontId="1" fillId="0" borderId="15" xfId="0" applyFont="1" applyFill="1" applyBorder="1" applyAlignment="1" applyProtection="1" quotePrefix="1">
      <alignment horizontal="left" indent="1"/>
      <protection/>
    </xf>
    <xf numFmtId="181" fontId="8" fillId="0" borderId="13" xfId="59" applyNumberFormat="1" applyFont="1" applyFill="1" applyBorder="1" applyAlignment="1" applyProtection="1" quotePrefix="1">
      <alignment horizontal="left" vertical="center" wrapText="1" indent="1"/>
      <protection/>
    </xf>
    <xf numFmtId="0" fontId="2" fillId="0" borderId="0" xfId="0" applyFont="1" applyAlignment="1" applyProtection="1">
      <alignment/>
      <protection/>
    </xf>
    <xf numFmtId="0" fontId="0" fillId="0" borderId="0" xfId="0" applyFont="1" applyAlignment="1" applyProtection="1">
      <alignment/>
      <protection/>
    </xf>
    <xf numFmtId="0" fontId="0" fillId="0" borderId="20" xfId="0" applyFont="1" applyBorder="1" applyAlignment="1" applyProtection="1">
      <alignment/>
      <protection/>
    </xf>
    <xf numFmtId="182" fontId="1" fillId="0" borderId="13" xfId="48" applyFont="1" applyBorder="1" applyProtection="1">
      <alignment horizontal="center"/>
      <protection/>
    </xf>
    <xf numFmtId="182" fontId="1" fillId="0" borderId="14" xfId="48" applyFont="1" applyBorder="1" applyProtection="1">
      <alignment horizontal="center"/>
      <protection/>
    </xf>
    <xf numFmtId="182" fontId="1" fillId="0" borderId="15" xfId="48" applyFont="1" applyBorder="1" applyProtection="1">
      <alignment horizontal="center"/>
      <protection/>
    </xf>
    <xf numFmtId="9" fontId="1" fillId="0" borderId="13" xfId="67" applyFont="1" applyFill="1" applyBorder="1" applyAlignment="1" applyProtection="1">
      <alignment horizontal="left" vertical="center" wrapText="1" indent="2"/>
      <protection/>
    </xf>
    <xf numFmtId="182" fontId="1" fillId="0" borderId="14" xfId="48" applyBorder="1" applyProtection="1">
      <alignment horizontal="center"/>
      <protection/>
    </xf>
    <xf numFmtId="9" fontId="1" fillId="33" borderId="16" xfId="67" applyFont="1" applyFill="1" applyBorder="1" applyAlignment="1" applyProtection="1">
      <alignment horizontal="left" vertical="center" wrapText="1" indent="2"/>
      <protection/>
    </xf>
    <xf numFmtId="182" fontId="1" fillId="0" borderId="16" xfId="48" applyBorder="1" applyProtection="1">
      <alignment horizontal="center"/>
      <protection/>
    </xf>
    <xf numFmtId="182" fontId="1" fillId="0" borderId="15" xfId="48" applyBorder="1" applyProtection="1">
      <alignment horizontal="center"/>
      <protection/>
    </xf>
    <xf numFmtId="182" fontId="1" fillId="0" borderId="13" xfId="48" applyBorder="1" applyProtection="1">
      <alignment horizontal="center"/>
      <protection/>
    </xf>
    <xf numFmtId="9" fontId="1" fillId="33" borderId="13" xfId="67" applyFont="1" applyFill="1" applyBorder="1" applyAlignment="1" applyProtection="1">
      <alignment horizontal="left" vertical="center" wrapText="1" indent="2"/>
      <protection/>
    </xf>
    <xf numFmtId="182" fontId="1" fillId="0" borderId="18" xfId="48" applyBorder="1" applyProtection="1">
      <alignment horizontal="center"/>
      <protection/>
    </xf>
    <xf numFmtId="182" fontId="1" fillId="0" borderId="19" xfId="48" applyBorder="1" applyProtection="1">
      <alignment horizontal="center"/>
      <protection/>
    </xf>
    <xf numFmtId="182" fontId="1" fillId="0" borderId="17" xfId="48" applyBorder="1" applyProtection="1">
      <alignment horizontal="center"/>
      <protection/>
    </xf>
    <xf numFmtId="182" fontId="1" fillId="33" borderId="16" xfId="59" applyNumberFormat="1" applyFill="1" applyBorder="1" applyProtection="1">
      <alignment horizontal="left" vertical="center" wrapText="1" indent="2"/>
      <protection/>
    </xf>
    <xf numFmtId="182" fontId="1" fillId="0" borderId="14" xfId="48" applyFill="1" applyBorder="1" applyProtection="1">
      <alignment horizontal="center"/>
      <protection/>
    </xf>
    <xf numFmtId="0" fontId="8" fillId="0" borderId="0" xfId="0" applyFont="1" applyFill="1" applyBorder="1" applyAlignment="1" applyProtection="1">
      <alignment/>
      <protection/>
    </xf>
    <xf numFmtId="0" fontId="8" fillId="0" borderId="21" xfId="0" applyFont="1" applyFill="1" applyBorder="1" applyAlignment="1" applyProtection="1">
      <alignment/>
      <protection/>
    </xf>
    <xf numFmtId="0" fontId="0" fillId="0" borderId="22" xfId="0" applyBorder="1" applyAlignment="1" applyProtection="1">
      <alignment/>
      <protection/>
    </xf>
    <xf numFmtId="0" fontId="7" fillId="0" borderId="22" xfId="56" applyBorder="1" applyAlignment="1" applyProtection="1">
      <alignment/>
      <protection/>
    </xf>
    <xf numFmtId="177" fontId="0" fillId="0" borderId="22" xfId="0" applyNumberFormat="1" applyBorder="1" applyAlignment="1" applyProtection="1">
      <alignment/>
      <protection/>
    </xf>
    <xf numFmtId="169" fontId="11" fillId="0" borderId="13" xfId="48" applyNumberFormat="1" applyFont="1" applyBorder="1" applyAlignment="1" applyProtection="1">
      <alignment/>
      <protection locked="0"/>
    </xf>
    <xf numFmtId="169" fontId="11" fillId="34" borderId="13" xfId="48" applyNumberFormat="1" applyFont="1" applyFill="1" applyBorder="1" applyAlignment="1" applyProtection="1">
      <alignment/>
      <protection/>
    </xf>
    <xf numFmtId="169" fontId="12" fillId="0" borderId="18" xfId="48" applyNumberFormat="1" applyFont="1" applyBorder="1" applyAlignment="1" applyProtection="1">
      <alignment/>
      <protection locked="0"/>
    </xf>
    <xf numFmtId="169" fontId="12" fillId="34" borderId="14" xfId="48" applyNumberFormat="1" applyFont="1" applyFill="1" applyBorder="1" applyAlignment="1" applyProtection="1">
      <alignment/>
      <protection/>
    </xf>
    <xf numFmtId="169" fontId="12" fillId="0" borderId="15" xfId="48" applyNumberFormat="1" applyFont="1" applyBorder="1" applyAlignment="1" applyProtection="1">
      <alignment/>
      <protection locked="0"/>
    </xf>
    <xf numFmtId="169" fontId="12" fillId="34" borderId="15" xfId="48" applyNumberFormat="1" applyFont="1" applyFill="1" applyBorder="1" applyAlignment="1" applyProtection="1">
      <alignment/>
      <protection/>
    </xf>
    <xf numFmtId="169" fontId="12" fillId="0" borderId="14" xfId="48" applyNumberFormat="1" applyFont="1" applyBorder="1" applyAlignment="1" applyProtection="1">
      <alignment/>
      <protection locked="0"/>
    </xf>
    <xf numFmtId="169" fontId="12" fillId="34" borderId="16" xfId="48" applyNumberFormat="1" applyFont="1" applyFill="1" applyBorder="1" applyAlignment="1" applyProtection="1">
      <alignment/>
      <protection/>
    </xf>
    <xf numFmtId="169" fontId="12" fillId="0" borderId="16" xfId="48" applyNumberFormat="1" applyFont="1" applyBorder="1" applyAlignment="1" applyProtection="1">
      <alignment/>
      <protection locked="0"/>
    </xf>
    <xf numFmtId="169" fontId="11" fillId="34" borderId="18" xfId="59" applyNumberFormat="1" applyFont="1" applyFill="1" applyBorder="1" applyAlignment="1" applyProtection="1">
      <alignment vertical="center"/>
      <protection/>
    </xf>
    <xf numFmtId="169" fontId="12" fillId="0" borderId="18" xfId="48" applyNumberFormat="1" applyFont="1" applyFill="1" applyBorder="1" applyAlignment="1" applyProtection="1">
      <alignment/>
      <protection locked="0"/>
    </xf>
    <xf numFmtId="169" fontId="11" fillId="34" borderId="19" xfId="59" applyNumberFormat="1" applyFont="1" applyFill="1" applyBorder="1" applyAlignment="1" applyProtection="1">
      <alignment vertical="center"/>
      <protection/>
    </xf>
    <xf numFmtId="169" fontId="11" fillId="0" borderId="19" xfId="48" applyNumberFormat="1" applyFont="1" applyFill="1" applyBorder="1" applyAlignment="1" applyProtection="1">
      <alignment/>
      <protection locked="0"/>
    </xf>
    <xf numFmtId="169" fontId="11" fillId="34" borderId="13" xfId="59" applyNumberFormat="1" applyFont="1" applyFill="1" applyBorder="1" applyAlignment="1" applyProtection="1">
      <alignment vertical="center"/>
      <protection/>
    </xf>
    <xf numFmtId="169" fontId="11" fillId="34" borderId="14" xfId="59" applyNumberFormat="1" applyFont="1" applyFill="1" applyBorder="1" applyAlignment="1" applyProtection="1">
      <alignment vertical="center"/>
      <protection/>
    </xf>
    <xf numFmtId="169" fontId="11" fillId="34" borderId="15" xfId="59" applyNumberFormat="1" applyFont="1" applyFill="1" applyBorder="1" applyAlignment="1" applyProtection="1">
      <alignment vertical="center"/>
      <protection/>
    </xf>
    <xf numFmtId="169" fontId="12" fillId="34" borderId="14" xfId="59" applyNumberFormat="1" applyFont="1" applyFill="1" applyBorder="1" applyAlignment="1" applyProtection="1">
      <alignment vertical="center"/>
      <protection/>
    </xf>
    <xf numFmtId="169" fontId="12" fillId="34" borderId="16" xfId="59" applyNumberFormat="1" applyFont="1" applyFill="1" applyBorder="1" applyAlignment="1" applyProtection="1">
      <alignment vertical="center"/>
      <protection/>
    </xf>
    <xf numFmtId="169" fontId="12" fillId="34" borderId="15" xfId="59" applyNumberFormat="1" applyFont="1" applyFill="1" applyBorder="1" applyAlignment="1" applyProtection="1">
      <alignment vertical="center"/>
      <protection/>
    </xf>
    <xf numFmtId="169" fontId="12" fillId="34" borderId="17" xfId="59" applyNumberFormat="1" applyFont="1" applyFill="1" applyBorder="1" applyAlignment="1" applyProtection="1">
      <alignment vertical="center"/>
      <protection/>
    </xf>
    <xf numFmtId="169" fontId="12" fillId="0" borderId="17" xfId="48" applyNumberFormat="1" applyFont="1" applyBorder="1" applyAlignment="1" applyProtection="1">
      <alignment/>
      <protection locked="0"/>
    </xf>
    <xf numFmtId="169" fontId="12" fillId="34" borderId="16" xfId="59" applyNumberFormat="1" applyFont="1" applyFill="1" applyBorder="1" applyAlignment="1" applyProtection="1">
      <alignment vertical="center"/>
      <protection/>
    </xf>
    <xf numFmtId="169" fontId="12" fillId="34" borderId="16" xfId="48" applyNumberFormat="1" applyFont="1" applyFill="1" applyBorder="1" applyAlignment="1" applyProtection="1">
      <alignment/>
      <protection/>
    </xf>
    <xf numFmtId="169" fontId="12" fillId="0" borderId="16" xfId="48" applyNumberFormat="1" applyFont="1" applyBorder="1" applyAlignment="1" applyProtection="1">
      <alignment/>
      <protection locked="0"/>
    </xf>
    <xf numFmtId="169" fontId="11" fillId="34" borderId="13" xfId="59" applyNumberFormat="1" applyFont="1" applyFill="1" applyBorder="1" applyAlignment="1" applyProtection="1">
      <alignment vertical="center"/>
      <protection/>
    </xf>
    <xf numFmtId="169" fontId="11" fillId="0" borderId="13" xfId="48" applyNumberFormat="1" applyFont="1" applyBorder="1" applyAlignment="1" applyProtection="1">
      <alignment/>
      <protection locked="0"/>
    </xf>
    <xf numFmtId="169" fontId="11" fillId="34" borderId="13" xfId="48" applyNumberFormat="1" applyFont="1" applyFill="1" applyBorder="1" applyAlignment="1" applyProtection="1">
      <alignment/>
      <protection/>
    </xf>
    <xf numFmtId="169" fontId="12" fillId="35" borderId="14" xfId="48" applyNumberFormat="1" applyFont="1" applyFill="1" applyBorder="1" applyAlignment="1" applyProtection="1">
      <alignment/>
      <protection locked="0"/>
    </xf>
    <xf numFmtId="169" fontId="12" fillId="34" borderId="14" xfId="48" applyNumberFormat="1" applyFont="1" applyFill="1" applyBorder="1" applyAlignment="1" applyProtection="1">
      <alignment/>
      <protection/>
    </xf>
    <xf numFmtId="169" fontId="11" fillId="34" borderId="16" xfId="59" applyNumberFormat="1" applyFont="1" applyFill="1" applyBorder="1" applyAlignment="1" applyProtection="1">
      <alignment vertical="center"/>
      <protection/>
    </xf>
    <xf numFmtId="169" fontId="12" fillId="0" borderId="16" xfId="48" applyNumberFormat="1" applyFont="1" applyFill="1" applyBorder="1" applyAlignment="1" applyProtection="1">
      <alignment/>
      <protection locked="0"/>
    </xf>
    <xf numFmtId="169" fontId="11" fillId="34" borderId="15" xfId="59" applyNumberFormat="1" applyFont="1" applyFill="1" applyBorder="1" applyAlignment="1" applyProtection="1">
      <alignment vertical="center"/>
      <protection/>
    </xf>
    <xf numFmtId="169" fontId="12" fillId="0" borderId="15" xfId="48" applyNumberFormat="1" applyFont="1" applyFill="1" applyBorder="1" applyAlignment="1" applyProtection="1">
      <alignment/>
      <protection locked="0"/>
    </xf>
    <xf numFmtId="169" fontId="11" fillId="33" borderId="13" xfId="59" applyNumberFormat="1" applyFont="1" applyFill="1" applyBorder="1" applyAlignment="1" applyProtection="1">
      <alignment vertical="center"/>
      <protection locked="0"/>
    </xf>
    <xf numFmtId="0" fontId="11" fillId="36" borderId="13" xfId="0" applyFont="1" applyFill="1" applyBorder="1" applyAlignment="1" applyProtection="1">
      <alignment horizontal="center" vertical="center"/>
      <protection/>
    </xf>
    <xf numFmtId="0" fontId="11" fillId="36" borderId="23" xfId="0" applyFont="1" applyFill="1" applyBorder="1" applyAlignment="1" applyProtection="1">
      <alignment vertical="center"/>
      <protection/>
    </xf>
    <xf numFmtId="0" fontId="11" fillId="36" borderId="23" xfId="0" applyFont="1" applyFill="1" applyBorder="1" applyAlignment="1" applyProtection="1">
      <alignment horizontal="center" vertical="center"/>
      <protection/>
    </xf>
    <xf numFmtId="3" fontId="11" fillId="36" borderId="23" xfId="0" applyNumberFormat="1" applyFont="1" applyFill="1" applyBorder="1" applyAlignment="1" applyProtection="1">
      <alignment horizontal="center" vertical="center"/>
      <protection/>
    </xf>
    <xf numFmtId="3" fontId="11" fillId="36" borderId="23" xfId="0" applyNumberFormat="1" applyFont="1" applyFill="1" applyBorder="1" applyAlignment="1" applyProtection="1">
      <alignment horizontal="centerContinuous" vertical="center"/>
      <protection/>
    </xf>
    <xf numFmtId="3" fontId="15" fillId="36" borderId="23" xfId="0" applyNumberFormat="1" applyFont="1" applyFill="1" applyBorder="1" applyAlignment="1" applyProtection="1">
      <alignment horizontal="center" vertical="center"/>
      <protection/>
    </xf>
    <xf numFmtId="182" fontId="17" fillId="0" borderId="13" xfId="0" applyNumberFormat="1" applyFont="1" applyBorder="1" applyAlignment="1" applyProtection="1">
      <alignment horizontal="center" vertical="center" wrapText="1"/>
      <protection/>
    </xf>
    <xf numFmtId="0" fontId="0" fillId="0" borderId="24" xfId="0" applyFont="1" applyBorder="1" applyAlignment="1" applyProtection="1">
      <alignment/>
      <protection/>
    </xf>
    <xf numFmtId="0" fontId="11" fillId="0" borderId="25" xfId="0" applyFont="1" applyFill="1" applyBorder="1" applyAlignment="1" applyProtection="1">
      <alignment vertical="center"/>
      <protection/>
    </xf>
    <xf numFmtId="0" fontId="11" fillId="0" borderId="26" xfId="0" applyFont="1" applyFill="1" applyBorder="1" applyAlignment="1" applyProtection="1">
      <alignment horizontal="left" vertical="center"/>
      <protection/>
    </xf>
    <xf numFmtId="0" fontId="2" fillId="0" borderId="13" xfId="0" applyNumberFormat="1" applyFont="1" applyBorder="1" applyAlignment="1" applyProtection="1">
      <alignment horizontal="left" vertical="center" indent="4"/>
      <protection/>
    </xf>
    <xf numFmtId="171" fontId="5" fillId="0" borderId="27" xfId="44" applyFont="1" applyBorder="1" applyAlignment="1" applyProtection="1">
      <alignment horizontal="right"/>
      <protection locked="0"/>
    </xf>
    <xf numFmtId="171" fontId="5" fillId="0" borderId="28" xfId="44" applyFont="1" applyBorder="1" applyAlignment="1" applyProtection="1">
      <alignment/>
      <protection locked="0"/>
    </xf>
    <xf numFmtId="171" fontId="5" fillId="0" borderId="29" xfId="44" applyFont="1" applyBorder="1" applyAlignment="1" applyProtection="1">
      <alignment horizontal="center"/>
      <protection locked="0"/>
    </xf>
    <xf numFmtId="171" fontId="5" fillId="0" borderId="30" xfId="44" applyFont="1" applyBorder="1" applyAlignment="1" applyProtection="1">
      <alignment horizontal="center"/>
      <protection locked="0"/>
    </xf>
    <xf numFmtId="169" fontId="12" fillId="34" borderId="15" xfId="59" applyNumberFormat="1" applyFont="1" applyFill="1" applyBorder="1" applyAlignment="1" applyProtection="1">
      <alignment vertical="center"/>
      <protection/>
    </xf>
    <xf numFmtId="169" fontId="12" fillId="0" borderId="15" xfId="48" applyNumberFormat="1" applyFont="1" applyBorder="1" applyAlignment="1" applyProtection="1">
      <alignment/>
      <protection locked="0"/>
    </xf>
    <xf numFmtId="177" fontId="2" fillId="37" borderId="13" xfId="0" applyNumberFormat="1" applyFont="1" applyFill="1" applyBorder="1" applyAlignment="1" applyProtection="1">
      <alignment horizontal="center" vertical="center"/>
      <protection locked="0"/>
    </xf>
    <xf numFmtId="0" fontId="1" fillId="0" borderId="31" xfId="0" applyFont="1" applyFill="1" applyBorder="1" applyAlignment="1" applyProtection="1">
      <alignment/>
      <protection/>
    </xf>
    <xf numFmtId="0" fontId="1" fillId="0" borderId="32" xfId="0" applyFont="1" applyFill="1" applyBorder="1" applyAlignment="1" applyProtection="1">
      <alignment/>
      <protection/>
    </xf>
    <xf numFmtId="0" fontId="0" fillId="0" borderId="32" xfId="0" applyFont="1" applyBorder="1" applyAlignment="1" applyProtection="1">
      <alignment/>
      <protection/>
    </xf>
    <xf numFmtId="0" fontId="0" fillId="0" borderId="33" xfId="0" applyFont="1" applyBorder="1" applyAlignment="1" applyProtection="1">
      <alignment/>
      <protection/>
    </xf>
    <xf numFmtId="0" fontId="0" fillId="0" borderId="34" xfId="0" applyBorder="1" applyAlignment="1" applyProtection="1">
      <alignment/>
      <protection/>
    </xf>
    <xf numFmtId="0" fontId="0" fillId="0" borderId="35" xfId="0" applyBorder="1" applyAlignment="1" applyProtection="1">
      <alignment/>
      <protection/>
    </xf>
    <xf numFmtId="0" fontId="0" fillId="0" borderId="34" xfId="0" applyBorder="1" applyAlignment="1" applyProtection="1">
      <alignment horizontal="left" indent="13"/>
      <protection/>
    </xf>
    <xf numFmtId="0" fontId="1" fillId="0" borderId="36" xfId="0" applyFont="1" applyFill="1" applyBorder="1" applyAlignment="1" applyProtection="1">
      <alignment/>
      <protection/>
    </xf>
    <xf numFmtId="0" fontId="1" fillId="0" borderId="37" xfId="0" applyFont="1" applyFill="1" applyBorder="1" applyAlignment="1" applyProtection="1">
      <alignment/>
      <protection/>
    </xf>
    <xf numFmtId="0" fontId="0" fillId="0" borderId="37" xfId="0" applyFont="1" applyBorder="1" applyAlignment="1" applyProtection="1">
      <alignment/>
      <protection/>
    </xf>
    <xf numFmtId="0" fontId="0" fillId="0" borderId="38" xfId="0" applyFont="1" applyBorder="1" applyAlignment="1" applyProtection="1">
      <alignment/>
      <protection/>
    </xf>
    <xf numFmtId="0" fontId="0" fillId="0" borderId="35" xfId="0" applyBorder="1" applyAlignment="1" applyProtection="1">
      <alignment horizontal="right" indent="10"/>
      <protection/>
    </xf>
    <xf numFmtId="0" fontId="8" fillId="0" borderId="39" xfId="0" applyFont="1" applyFill="1" applyBorder="1" applyAlignment="1" applyProtection="1">
      <alignment/>
      <protection/>
    </xf>
    <xf numFmtId="0" fontId="8" fillId="0" borderId="40" xfId="0" applyFont="1" applyFill="1" applyBorder="1" applyAlignment="1" applyProtection="1">
      <alignment/>
      <protection/>
    </xf>
    <xf numFmtId="169" fontId="15" fillId="34" borderId="13" xfId="48" applyNumberFormat="1" applyFont="1" applyFill="1" applyBorder="1" applyAlignment="1" applyProtection="1">
      <alignment/>
      <protection/>
    </xf>
    <xf numFmtId="169" fontId="16" fillId="34" borderId="14" xfId="48" applyNumberFormat="1" applyFont="1" applyFill="1" applyBorder="1" applyAlignment="1" applyProtection="1">
      <alignment/>
      <protection/>
    </xf>
    <xf numFmtId="169" fontId="16" fillId="34" borderId="15" xfId="48" applyNumberFormat="1" applyFont="1" applyFill="1" applyBorder="1" applyAlignment="1" applyProtection="1">
      <alignment/>
      <protection/>
    </xf>
    <xf numFmtId="169" fontId="16" fillId="34" borderId="16" xfId="48" applyNumberFormat="1" applyFont="1" applyFill="1" applyBorder="1" applyAlignment="1" applyProtection="1">
      <alignment/>
      <protection/>
    </xf>
    <xf numFmtId="169" fontId="16" fillId="34" borderId="14" xfId="59" applyNumberFormat="1" applyFont="1" applyFill="1" applyBorder="1" applyAlignment="1" applyProtection="1">
      <alignment vertical="center"/>
      <protection/>
    </xf>
    <xf numFmtId="169" fontId="16" fillId="34" borderId="16" xfId="59" applyNumberFormat="1" applyFont="1" applyFill="1" applyBorder="1" applyAlignment="1" applyProtection="1">
      <alignment vertical="center"/>
      <protection/>
    </xf>
    <xf numFmtId="169" fontId="16" fillId="34" borderId="18" xfId="48" applyNumberFormat="1" applyFont="1" applyFill="1" applyBorder="1" applyAlignment="1" applyProtection="1">
      <alignment/>
      <protection/>
    </xf>
    <xf numFmtId="169" fontId="15" fillId="34" borderId="19" xfId="48" applyNumberFormat="1" applyFont="1" applyFill="1" applyBorder="1" applyAlignment="1" applyProtection="1">
      <alignment/>
      <protection/>
    </xf>
    <xf numFmtId="169" fontId="16" fillId="34" borderId="17" xfId="48" applyNumberFormat="1" applyFont="1" applyFill="1" applyBorder="1" applyAlignment="1" applyProtection="1">
      <alignment/>
      <protection/>
    </xf>
    <xf numFmtId="0" fontId="3" fillId="0" borderId="0" xfId="64" applyProtection="1">
      <alignment/>
      <protection/>
    </xf>
    <xf numFmtId="0" fontId="3" fillId="0" borderId="0" xfId="64" applyFont="1" applyFill="1" applyProtection="1">
      <alignment/>
      <protection/>
    </xf>
    <xf numFmtId="0" fontId="3" fillId="0" borderId="0" xfId="64" applyAlignment="1" applyProtection="1">
      <alignment horizontal="center"/>
      <protection/>
    </xf>
    <xf numFmtId="3" fontId="14" fillId="0" borderId="0" xfId="64" applyNumberFormat="1" applyFont="1" applyProtection="1">
      <alignment/>
      <protection/>
    </xf>
    <xf numFmtId="0" fontId="4" fillId="0" borderId="0" xfId="64" applyFont="1" applyProtection="1">
      <alignment/>
      <protection/>
    </xf>
    <xf numFmtId="0" fontId="13" fillId="0" borderId="0" xfId="64" applyFont="1" applyAlignment="1" applyProtection="1">
      <alignment/>
      <protection/>
    </xf>
    <xf numFmtId="177" fontId="13" fillId="0" borderId="0" xfId="64" applyNumberFormat="1" applyFont="1" applyAlignment="1" applyProtection="1">
      <alignment horizontal="left"/>
      <protection/>
    </xf>
    <xf numFmtId="0" fontId="2" fillId="0" borderId="41" xfId="0" applyFont="1" applyBorder="1" applyAlignment="1" applyProtection="1">
      <alignment horizontal="center" vertical="center" wrapText="1"/>
      <protection/>
    </xf>
    <xf numFmtId="0" fontId="2" fillId="0" borderId="42" xfId="0" applyFont="1" applyBorder="1" applyAlignment="1" applyProtection="1">
      <alignment horizontal="center" vertical="center" wrapText="1"/>
      <protection/>
    </xf>
    <xf numFmtId="0" fontId="2" fillId="0" borderId="43" xfId="0" applyFont="1" applyBorder="1" applyAlignment="1" applyProtection="1">
      <alignment horizontal="center" vertical="center" wrapText="1"/>
      <protection/>
    </xf>
    <xf numFmtId="0" fontId="2" fillId="38" borderId="13" xfId="64" applyFont="1" applyFill="1" applyBorder="1" applyAlignment="1" applyProtection="1">
      <alignment horizontal="center" vertical="center" wrapText="1"/>
      <protection/>
    </xf>
    <xf numFmtId="0" fontId="2" fillId="36" borderId="41" xfId="0" applyFont="1" applyFill="1" applyBorder="1" applyAlignment="1" applyProtection="1">
      <alignment horizontal="center" vertical="center" wrapText="1"/>
      <protection/>
    </xf>
    <xf numFmtId="0" fontId="2" fillId="36" borderId="43" xfId="0" applyFont="1" applyFill="1" applyBorder="1" applyAlignment="1" applyProtection="1">
      <alignment horizontal="center" vertical="center" wrapText="1"/>
      <protection/>
    </xf>
    <xf numFmtId="0" fontId="2" fillId="37" borderId="41" xfId="0" applyFont="1" applyFill="1" applyBorder="1" applyAlignment="1" applyProtection="1">
      <alignment horizontal="center" vertical="center" wrapText="1"/>
      <protection/>
    </xf>
    <xf numFmtId="0" fontId="2" fillId="37" borderId="43" xfId="0" applyFont="1" applyFill="1" applyBorder="1" applyAlignment="1" applyProtection="1">
      <alignment horizontal="center" vertical="center" wrapText="1"/>
      <protection/>
    </xf>
    <xf numFmtId="0" fontId="0" fillId="0" borderId="44" xfId="64" applyFont="1" applyBorder="1" applyProtection="1">
      <alignment/>
      <protection/>
    </xf>
    <xf numFmtId="0" fontId="0" fillId="0" borderId="44" xfId="64" applyFont="1" applyBorder="1" applyAlignment="1" applyProtection="1">
      <alignment horizontal="center"/>
      <protection/>
    </xf>
    <xf numFmtId="0" fontId="2" fillId="0" borderId="44" xfId="64" applyFont="1" applyBorder="1" applyAlignment="1" applyProtection="1">
      <alignment horizontal="center"/>
      <protection/>
    </xf>
    <xf numFmtId="0" fontId="2" fillId="0" borderId="44" xfId="64" applyFont="1" applyFill="1" applyBorder="1" applyAlignment="1" applyProtection="1">
      <alignment horizontal="center"/>
      <protection/>
    </xf>
    <xf numFmtId="171" fontId="2" fillId="0" borderId="44" xfId="44" applyFont="1" applyBorder="1" applyAlignment="1" applyProtection="1">
      <alignment horizontal="center"/>
      <protection/>
    </xf>
    <xf numFmtId="0" fontId="0" fillId="0" borderId="29" xfId="64" applyFont="1" applyBorder="1" applyProtection="1">
      <alignment/>
      <protection/>
    </xf>
    <xf numFmtId="0" fontId="0" fillId="0" borderId="45" xfId="0" applyFont="1" applyBorder="1" applyAlignment="1" applyProtection="1">
      <alignment/>
      <protection/>
    </xf>
    <xf numFmtId="0" fontId="0" fillId="0" borderId="27" xfId="64" applyFont="1" applyBorder="1" applyAlignment="1" applyProtection="1">
      <alignment horizontal="center"/>
      <protection/>
    </xf>
    <xf numFmtId="169" fontId="5" fillId="34" borderId="16" xfId="64" applyNumberFormat="1" applyFont="1" applyFill="1" applyBorder="1" applyAlignment="1" applyProtection="1">
      <alignment horizontal="center"/>
      <protection/>
    </xf>
    <xf numFmtId="169" fontId="5" fillId="34" borderId="46" xfId="64" applyNumberFormat="1" applyFont="1" applyFill="1" applyBorder="1" applyAlignment="1" applyProtection="1">
      <alignment horizontal="center"/>
      <protection/>
    </xf>
    <xf numFmtId="186" fontId="5" fillId="34" borderId="46" xfId="64" applyNumberFormat="1" applyFont="1" applyFill="1" applyBorder="1" applyAlignment="1" applyProtection="1">
      <alignment horizontal="center"/>
      <protection/>
    </xf>
    <xf numFmtId="0" fontId="0" fillId="0" borderId="30" xfId="64" applyFont="1" applyBorder="1" applyProtection="1">
      <alignment/>
      <protection/>
    </xf>
    <xf numFmtId="0" fontId="0" fillId="0" borderId="47" xfId="0" applyFont="1" applyBorder="1" applyAlignment="1" applyProtection="1">
      <alignment/>
      <protection/>
    </xf>
    <xf numFmtId="0" fontId="0" fillId="0" borderId="28" xfId="64" applyFont="1" applyBorder="1" applyAlignment="1" applyProtection="1">
      <alignment horizontal="center"/>
      <protection/>
    </xf>
    <xf numFmtId="169" fontId="5" fillId="34" borderId="48" xfId="64" applyNumberFormat="1" applyFont="1" applyFill="1" applyBorder="1" applyAlignment="1" applyProtection="1">
      <alignment horizontal="center"/>
      <protection/>
    </xf>
    <xf numFmtId="187" fontId="3" fillId="0" borderId="0" xfId="64" applyNumberFormat="1" applyProtection="1">
      <alignment/>
      <protection/>
    </xf>
    <xf numFmtId="0" fontId="0" fillId="0" borderId="29" xfId="0" applyFont="1" applyBorder="1" applyAlignment="1" applyProtection="1">
      <alignment/>
      <protection locked="0"/>
    </xf>
    <xf numFmtId="0" fontId="0" fillId="0" borderId="27" xfId="0" applyFont="1" applyBorder="1" applyAlignment="1" applyProtection="1">
      <alignment/>
      <protection locked="0"/>
    </xf>
    <xf numFmtId="0" fontId="0" fillId="0" borderId="30" xfId="0" applyFont="1" applyBorder="1" applyAlignment="1" applyProtection="1">
      <alignment/>
      <protection locked="0"/>
    </xf>
    <xf numFmtId="0" fontId="0" fillId="0" borderId="28" xfId="0" applyFont="1" applyBorder="1" applyAlignment="1" applyProtection="1">
      <alignment/>
      <protection locked="0"/>
    </xf>
    <xf numFmtId="169" fontId="11" fillId="0" borderId="13" xfId="48" applyNumberFormat="1" applyFont="1" applyBorder="1" applyAlignment="1" applyProtection="1">
      <alignment/>
      <protection/>
    </xf>
    <xf numFmtId="169" fontId="12" fillId="0" borderId="16" xfId="48" applyNumberFormat="1" applyFont="1" applyBorder="1" applyAlignment="1" applyProtection="1">
      <alignment/>
      <protection/>
    </xf>
    <xf numFmtId="0" fontId="1" fillId="0" borderId="49" xfId="0" applyFont="1" applyFill="1" applyBorder="1" applyAlignment="1" applyProtection="1">
      <alignment/>
      <protection/>
    </xf>
    <xf numFmtId="0" fontId="0" fillId="0" borderId="50" xfId="0" applyBorder="1" applyAlignment="1" applyProtection="1">
      <alignment/>
      <protection/>
    </xf>
    <xf numFmtId="0" fontId="0" fillId="0" borderId="50" xfId="0" applyBorder="1" applyAlignment="1" applyProtection="1">
      <alignment horizontal="left" indent="13"/>
      <protection/>
    </xf>
    <xf numFmtId="0" fontId="1" fillId="0" borderId="51" xfId="0" applyFont="1" applyFill="1" applyBorder="1" applyAlignment="1" applyProtection="1">
      <alignment/>
      <protection/>
    </xf>
    <xf numFmtId="0" fontId="1" fillId="0" borderId="14" xfId="0" applyFont="1" applyFill="1" applyBorder="1" applyAlignment="1" applyProtection="1">
      <alignment/>
      <protection/>
    </xf>
    <xf numFmtId="0" fontId="1" fillId="0" borderId="15" xfId="0" applyFont="1" applyFill="1" applyBorder="1" applyAlignment="1" applyProtection="1">
      <alignment/>
      <protection/>
    </xf>
    <xf numFmtId="181" fontId="1" fillId="0" borderId="14" xfId="59" applyNumberFormat="1" applyFont="1" applyFill="1" applyBorder="1" applyAlignment="1" applyProtection="1" quotePrefix="1">
      <alignment horizontal="left" vertical="center" wrapText="1" indent="2"/>
      <protection/>
    </xf>
    <xf numFmtId="181" fontId="1" fillId="0" borderId="16" xfId="59" applyNumberFormat="1" applyFont="1" applyFill="1" applyBorder="1" applyAlignment="1" applyProtection="1">
      <alignment horizontal="left" vertical="center" wrapText="1" indent="2"/>
      <protection/>
    </xf>
    <xf numFmtId="181" fontId="1" fillId="0" borderId="16" xfId="60" applyNumberFormat="1" applyFont="1" applyFill="1" applyBorder="1" applyAlignment="1" applyProtection="1">
      <alignment horizontal="left" vertical="center" wrapText="1" indent="3"/>
      <protection/>
    </xf>
    <xf numFmtId="181" fontId="1" fillId="0" borderId="15" xfId="60" applyNumberFormat="1" applyFont="1" applyFill="1" applyBorder="1" applyAlignment="1" applyProtection="1">
      <alignment horizontal="left" vertical="center" wrapText="1" indent="3"/>
      <protection/>
    </xf>
    <xf numFmtId="181" fontId="1" fillId="0" borderId="14" xfId="59" applyNumberFormat="1" applyFont="1" applyFill="1" applyBorder="1" applyAlignment="1" applyProtection="1">
      <alignment horizontal="left" vertical="center" wrapText="1" indent="3"/>
      <protection/>
    </xf>
    <xf numFmtId="181" fontId="1" fillId="0" borderId="16" xfId="59" applyNumberFormat="1" applyFont="1" applyFill="1" applyBorder="1" applyAlignment="1" applyProtection="1">
      <alignment horizontal="left" vertical="center" wrapText="1" indent="3"/>
      <protection/>
    </xf>
    <xf numFmtId="181" fontId="1" fillId="0" borderId="15" xfId="59" applyNumberFormat="1" applyFont="1" applyFill="1" applyBorder="1" applyAlignment="1" applyProtection="1">
      <alignment horizontal="left" vertical="center" wrapText="1" indent="3"/>
      <protection/>
    </xf>
    <xf numFmtId="181" fontId="1" fillId="0" borderId="16" xfId="59" applyNumberFormat="1" applyFont="1" applyFill="1" applyBorder="1" applyAlignment="1" applyProtection="1" quotePrefix="1">
      <alignment horizontal="left" vertical="center" wrapText="1" indent="2"/>
      <protection/>
    </xf>
    <xf numFmtId="181" fontId="1" fillId="0" borderId="15" xfId="59" applyNumberFormat="1" applyFont="1" applyFill="1" applyBorder="1" applyAlignment="1" applyProtection="1">
      <alignment horizontal="left" vertical="center" wrapText="1" indent="2"/>
      <protection/>
    </xf>
    <xf numFmtId="181" fontId="1" fillId="0" borderId="18" xfId="59" applyNumberFormat="1" applyFont="1" applyFill="1" applyBorder="1" applyAlignment="1" applyProtection="1">
      <alignment horizontal="left" vertical="center" wrapText="1" indent="2"/>
      <protection/>
    </xf>
    <xf numFmtId="181" fontId="1" fillId="0" borderId="14" xfId="59" applyNumberFormat="1" applyFont="1" applyFill="1" applyBorder="1" applyAlignment="1" applyProtection="1">
      <alignment horizontal="left" vertical="center" wrapText="1" indent="2"/>
      <protection/>
    </xf>
    <xf numFmtId="181" fontId="1" fillId="0" borderId="15" xfId="59" applyNumberFormat="1" applyFont="1" applyFill="1" applyBorder="1" applyAlignment="1" applyProtection="1" quotePrefix="1">
      <alignment horizontal="left" vertical="center" wrapText="1" indent="2"/>
      <protection/>
    </xf>
    <xf numFmtId="181" fontId="1" fillId="0" borderId="17" xfId="59" applyNumberFormat="1" applyFont="1" applyFill="1" applyBorder="1" applyAlignment="1" applyProtection="1">
      <alignment horizontal="left" vertical="center" wrapText="1" indent="2"/>
      <protection/>
    </xf>
    <xf numFmtId="181" fontId="1" fillId="0" borderId="16" xfId="60" applyNumberFormat="1" applyFont="1" applyFill="1" applyBorder="1" applyAlignment="1" applyProtection="1" quotePrefix="1">
      <alignment horizontal="left" vertical="center" wrapText="1" indent="3"/>
      <protection/>
    </xf>
    <xf numFmtId="0" fontId="18" fillId="0" borderId="39" xfId="0" applyFont="1" applyFill="1" applyBorder="1" applyAlignment="1" applyProtection="1">
      <alignment/>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enter" xfId="41"/>
    <cellStyle name="CenterA" xfId="42"/>
    <cellStyle name="Check Cell" xfId="43"/>
    <cellStyle name="Comma" xfId="44"/>
    <cellStyle name="Comma [0]" xfId="45"/>
    <cellStyle name="Currency" xfId="46"/>
    <cellStyle name="Currency [0]" xfId="47"/>
    <cellStyle name="Data_Cell"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dex1" xfId="57"/>
    <cellStyle name="Index2" xfId="58"/>
    <cellStyle name="Index3" xfId="59"/>
    <cellStyle name="Index4" xfId="60"/>
    <cellStyle name="Input" xfId="61"/>
    <cellStyle name="Linked Cell" xfId="62"/>
    <cellStyle name="Neutral" xfId="63"/>
    <cellStyle name="Normal_Obrazec predelava2" xfId="64"/>
    <cellStyle name="Note" xfId="65"/>
    <cellStyle name="Output" xfId="66"/>
    <cellStyle name="Percent" xfId="67"/>
    <cellStyle name="Title" xfId="68"/>
    <cellStyle name="Total" xfId="69"/>
    <cellStyle name="Warning Tex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304800</xdr:colOff>
      <xdr:row>1</xdr:row>
      <xdr:rowOff>133350</xdr:rowOff>
    </xdr:from>
    <xdr:to>
      <xdr:col>8</xdr:col>
      <xdr:colOff>228600</xdr:colOff>
      <xdr:row>2</xdr:row>
      <xdr:rowOff>200025</xdr:rowOff>
    </xdr:to>
    <xdr:sp>
      <xdr:nvSpPr>
        <xdr:cNvPr id="1" name="AutoShape 8577"/>
        <xdr:cNvSpPr>
          <a:spLocks/>
        </xdr:cNvSpPr>
      </xdr:nvSpPr>
      <xdr:spPr>
        <a:xfrm>
          <a:off x="9305925" y="200025"/>
          <a:ext cx="2400300" cy="390525"/>
        </a:xfrm>
        <a:prstGeom prst="wedgeRoundRectCallout">
          <a:avLst>
            <a:gd name="adj1" fmla="val -69597"/>
            <a:gd name="adj2" fmla="val -58601"/>
          </a:avLst>
        </a:prstGeom>
        <a:solidFill>
          <a:srgbClr val="CC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In G2 cell select a reporting month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0</xdr:row>
      <xdr:rowOff>0</xdr:rowOff>
    </xdr:from>
    <xdr:to>
      <xdr:col>1</xdr:col>
      <xdr:colOff>2362200</xdr:colOff>
      <xdr:row>2</xdr:row>
      <xdr:rowOff>95250</xdr:rowOff>
    </xdr:to>
    <xdr:sp>
      <xdr:nvSpPr>
        <xdr:cNvPr id="1" name="AutoShape 41"/>
        <xdr:cNvSpPr>
          <a:spLocks/>
        </xdr:cNvSpPr>
      </xdr:nvSpPr>
      <xdr:spPr>
        <a:xfrm>
          <a:off x="714375" y="0"/>
          <a:ext cx="2085975" cy="419100"/>
        </a:xfrm>
        <a:prstGeom prst="wedgeRoundRectCallout">
          <a:avLst>
            <a:gd name="adj1" fmla="val 32189"/>
            <a:gd name="adj2" fmla="val 518180"/>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V uvoz in izvoz vključite  pakirano mleko in </a:t>
          </a:r>
          <a:r>
            <a:rPr lang="en-US" cap="none" sz="1000" b="1" i="0" u="none" baseline="0">
              <a:solidFill>
                <a:srgbClr val="000000"/>
              </a:solidFill>
              <a:latin typeface="Arial"/>
              <a:ea typeface="Arial"/>
              <a:cs typeface="Arial"/>
            </a:rPr>
            <a:t>tudi mleko v cisternah.</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les.Stele@gov.si?subject=Vpra&#353;alnik%20za%20mlekarne" TargetMode="External" /><Relationship Id="rId2" Type="http://schemas.openxmlformats.org/officeDocument/2006/relationships/hyperlink" Target="mailto:name@dairyassosiation.com"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272"/>
  <sheetViews>
    <sheetView tabSelected="1" zoomScaleSheetLayoutView="75" zoomScalePageLayoutView="0" workbookViewId="0" topLeftCell="A1">
      <pane ySplit="4" topLeftCell="A5" activePane="bottomLeft" state="frozen"/>
      <selection pane="topLeft" activeCell="A1" sqref="A1"/>
      <selection pane="bottomLeft" activeCell="D26" sqref="D26"/>
    </sheetView>
  </sheetViews>
  <sheetFormatPr defaultColWidth="9.140625" defaultRowHeight="12.75"/>
  <cols>
    <col min="1" max="1" width="6.7109375" style="1" customWidth="1"/>
    <col min="2" max="2" width="47.8515625" style="1" bestFit="1" customWidth="1"/>
    <col min="3" max="3" width="50.7109375" style="1" hidden="1" customWidth="1"/>
    <col min="4" max="6" width="21.7109375" style="44" customWidth="1"/>
    <col min="7" max="7" width="15.28125" style="44" customWidth="1"/>
    <col min="8" max="8" width="37.140625" style="0" customWidth="1"/>
    <col min="9" max="9" width="9.140625" style="44" customWidth="1"/>
    <col min="10" max="10" width="15.28125" style="44" customWidth="1"/>
    <col min="11" max="11" width="20.140625" style="44" customWidth="1"/>
    <col min="12" max="16384" width="9.140625" style="44" customWidth="1"/>
  </cols>
  <sheetData>
    <row r="1" spans="1:3" ht="5.25" customHeight="1" thickBot="1">
      <c r="A1" s="61"/>
      <c r="B1" s="61"/>
      <c r="C1" s="62"/>
    </row>
    <row r="2" spans="1:7" ht="25.5" customHeight="1" thickBot="1">
      <c r="A2" s="130"/>
      <c r="B2" s="198" t="s">
        <v>177</v>
      </c>
      <c r="C2" s="108" t="s">
        <v>68</v>
      </c>
      <c r="D2" s="110" t="s">
        <v>182</v>
      </c>
      <c r="E2" s="45"/>
      <c r="F2" s="107"/>
      <c r="G2" s="117">
        <v>42005</v>
      </c>
    </row>
    <row r="3" spans="1:7" ht="27.75" customHeight="1" thickBot="1">
      <c r="A3" s="131"/>
      <c r="B3" s="131"/>
      <c r="C3" s="109" t="s">
        <v>106</v>
      </c>
      <c r="D3" s="3" t="s">
        <v>179</v>
      </c>
      <c r="E3" s="3" t="s">
        <v>180</v>
      </c>
      <c r="F3" s="106" t="s">
        <v>181</v>
      </c>
      <c r="G3" s="3" t="s">
        <v>176</v>
      </c>
    </row>
    <row r="4" spans="1:7" ht="18" customHeight="1" thickBot="1">
      <c r="A4" s="100" t="s">
        <v>178</v>
      </c>
      <c r="B4" s="102" t="s">
        <v>107</v>
      </c>
      <c r="C4" s="101" t="s">
        <v>23</v>
      </c>
      <c r="D4" s="102">
        <v>1</v>
      </c>
      <c r="E4" s="103">
        <v>2</v>
      </c>
      <c r="F4" s="105" t="s">
        <v>86</v>
      </c>
      <c r="G4" s="104">
        <v>3</v>
      </c>
    </row>
    <row r="5" spans="1:8" s="43" customFormat="1" ht="18.75" customHeight="1" thickBot="1">
      <c r="A5" s="39" t="s">
        <v>8</v>
      </c>
      <c r="B5" s="4" t="s">
        <v>108</v>
      </c>
      <c r="C5" s="4" t="s">
        <v>9</v>
      </c>
      <c r="D5" s="66">
        <v>28100333</v>
      </c>
      <c r="E5" s="67"/>
      <c r="F5" s="132">
        <f>D5*1.03+E5</f>
        <v>28943342.990000002</v>
      </c>
      <c r="G5" s="52" t="s">
        <v>171</v>
      </c>
      <c r="H5"/>
    </row>
    <row r="6" spans="1:7" ht="18.75" customHeight="1">
      <c r="A6" s="40" t="s">
        <v>10</v>
      </c>
      <c r="B6" s="182" t="s">
        <v>109</v>
      </c>
      <c r="C6" s="8" t="s">
        <v>11</v>
      </c>
      <c r="D6" s="68"/>
      <c r="E6" s="69"/>
      <c r="F6" s="133">
        <f aca="true" t="shared" si="0" ref="F6:F65">D6*1.03+E6</f>
        <v>0</v>
      </c>
      <c r="G6" s="47"/>
    </row>
    <row r="7" spans="1:7" ht="18.75" customHeight="1" thickBot="1">
      <c r="A7" s="41" t="s">
        <v>12</v>
      </c>
      <c r="B7" s="183" t="s">
        <v>110</v>
      </c>
      <c r="C7" s="9" t="s">
        <v>13</v>
      </c>
      <c r="D7" s="70"/>
      <c r="E7" s="71"/>
      <c r="F7" s="134">
        <f t="shared" si="0"/>
        <v>0</v>
      </c>
      <c r="G7" s="48"/>
    </row>
    <row r="8" spans="1:8" s="43" customFormat="1" ht="18.75" customHeight="1" thickBot="1">
      <c r="A8" s="39" t="s">
        <v>51</v>
      </c>
      <c r="B8" s="4" t="s">
        <v>111</v>
      </c>
      <c r="C8" s="4" t="s">
        <v>102</v>
      </c>
      <c r="D8" s="66"/>
      <c r="E8" s="67"/>
      <c r="F8" s="132">
        <f t="shared" si="0"/>
        <v>0</v>
      </c>
      <c r="G8" s="46" t="s">
        <v>171</v>
      </c>
      <c r="H8"/>
    </row>
    <row r="9" spans="1:8" s="43" customFormat="1" ht="18.75" customHeight="1" thickBot="1">
      <c r="A9" s="25">
        <v>0</v>
      </c>
      <c r="B9" s="4" t="s">
        <v>112</v>
      </c>
      <c r="C9" s="4" t="s">
        <v>37</v>
      </c>
      <c r="D9" s="66">
        <v>25004855</v>
      </c>
      <c r="E9" s="67"/>
      <c r="F9" s="132">
        <f t="shared" si="0"/>
        <v>25755000.650000002</v>
      </c>
      <c r="G9" s="52" t="s">
        <v>171</v>
      </c>
      <c r="H9"/>
    </row>
    <row r="10" spans="1:8" s="43" customFormat="1" ht="18.75" customHeight="1" thickBot="1">
      <c r="A10" s="26">
        <v>11</v>
      </c>
      <c r="B10" s="5" t="s">
        <v>113</v>
      </c>
      <c r="C10" s="5" t="s">
        <v>14</v>
      </c>
      <c r="D10" s="176">
        <f>SUM(D13,D14,D15,D17,D18,D19,D21,D22,D23)</f>
        <v>9792491</v>
      </c>
      <c r="E10" s="67"/>
      <c r="F10" s="132">
        <f>SUM(F13,F14,F15,F17,F18,F19,F21,F22,F23)</f>
        <v>10086265.73</v>
      </c>
      <c r="G10" s="49"/>
      <c r="H10"/>
    </row>
    <row r="11" spans="1:7" ht="18.75" customHeight="1" hidden="1">
      <c r="A11" s="27">
        <v>111</v>
      </c>
      <c r="B11" s="184" t="s">
        <v>113</v>
      </c>
      <c r="C11" s="10" t="s">
        <v>52</v>
      </c>
      <c r="D11" s="72"/>
      <c r="E11" s="69"/>
      <c r="F11" s="133">
        <f t="shared" si="0"/>
        <v>0</v>
      </c>
      <c r="G11" s="50"/>
    </row>
    <row r="12" spans="1:7" ht="18.75" customHeight="1">
      <c r="A12" s="28">
        <v>112</v>
      </c>
      <c r="B12" s="185" t="s">
        <v>114</v>
      </c>
      <c r="C12" s="11" t="s">
        <v>53</v>
      </c>
      <c r="D12" s="177">
        <f>SUM(D13:D15)</f>
        <v>9356999</v>
      </c>
      <c r="E12" s="73"/>
      <c r="F12" s="135">
        <f>SUM(F13:F15)</f>
        <v>9637708.97</v>
      </c>
      <c r="G12" s="51"/>
    </row>
    <row r="13" spans="1:7" ht="18.75" customHeight="1">
      <c r="A13" s="28">
        <v>1121</v>
      </c>
      <c r="B13" s="186" t="s">
        <v>115</v>
      </c>
      <c r="C13" s="12" t="s">
        <v>54</v>
      </c>
      <c r="D13" s="74">
        <v>1356567</v>
      </c>
      <c r="E13" s="73"/>
      <c r="F13" s="135">
        <f t="shared" si="0"/>
        <v>1397264.01</v>
      </c>
      <c r="G13" s="52" t="s">
        <v>171</v>
      </c>
    </row>
    <row r="14" spans="1:7" ht="18.75" customHeight="1">
      <c r="A14" s="28">
        <v>1122</v>
      </c>
      <c r="B14" s="186" t="s">
        <v>116</v>
      </c>
      <c r="C14" s="12" t="s">
        <v>55</v>
      </c>
      <c r="D14" s="74"/>
      <c r="E14" s="73"/>
      <c r="F14" s="135">
        <f t="shared" si="0"/>
        <v>0</v>
      </c>
      <c r="G14" s="52" t="s">
        <v>20</v>
      </c>
    </row>
    <row r="15" spans="1:7" ht="18.75" customHeight="1">
      <c r="A15" s="28">
        <v>1123</v>
      </c>
      <c r="B15" s="186" t="s">
        <v>117</v>
      </c>
      <c r="C15" s="12" t="s">
        <v>103</v>
      </c>
      <c r="D15" s="74">
        <v>8000432</v>
      </c>
      <c r="E15" s="73"/>
      <c r="F15" s="135">
        <f t="shared" si="0"/>
        <v>8240444.96</v>
      </c>
      <c r="G15" s="52" t="s">
        <v>171</v>
      </c>
    </row>
    <row r="16" spans="1:7" ht="18.75" customHeight="1">
      <c r="A16" s="28">
        <v>113</v>
      </c>
      <c r="B16" s="185" t="s">
        <v>118</v>
      </c>
      <c r="C16" s="11" t="s">
        <v>47</v>
      </c>
      <c r="D16" s="177">
        <f>SUM(D17:D19)</f>
        <v>377768</v>
      </c>
      <c r="E16" s="73"/>
      <c r="F16" s="135">
        <f>SUM(F17:F19)</f>
        <v>389101.04000000004</v>
      </c>
      <c r="G16" s="52" t="s">
        <v>20</v>
      </c>
    </row>
    <row r="17" spans="1:7" ht="18.75" customHeight="1">
      <c r="A17" s="28">
        <v>1131</v>
      </c>
      <c r="B17" s="186" t="s">
        <v>119</v>
      </c>
      <c r="C17" s="12" t="s">
        <v>48</v>
      </c>
      <c r="D17" s="74">
        <v>324003</v>
      </c>
      <c r="E17" s="73"/>
      <c r="F17" s="135">
        <f t="shared" si="0"/>
        <v>333723.09</v>
      </c>
      <c r="G17" s="52" t="s">
        <v>171</v>
      </c>
    </row>
    <row r="18" spans="1:7" ht="18.75" customHeight="1">
      <c r="A18" s="28">
        <v>1132</v>
      </c>
      <c r="B18" s="186" t="s">
        <v>120</v>
      </c>
      <c r="C18" s="12" t="s">
        <v>49</v>
      </c>
      <c r="D18" s="74">
        <v>53765</v>
      </c>
      <c r="E18" s="73"/>
      <c r="F18" s="135">
        <f t="shared" si="0"/>
        <v>55377.950000000004</v>
      </c>
      <c r="G18" s="52" t="s">
        <v>20</v>
      </c>
    </row>
    <row r="19" spans="1:7" ht="18.75" customHeight="1">
      <c r="A19" s="28">
        <v>1133</v>
      </c>
      <c r="B19" s="186" t="s">
        <v>121</v>
      </c>
      <c r="C19" s="12" t="s">
        <v>104</v>
      </c>
      <c r="D19" s="74"/>
      <c r="E19" s="73"/>
      <c r="F19" s="135">
        <f t="shared" si="0"/>
        <v>0</v>
      </c>
      <c r="G19" s="52" t="s">
        <v>171</v>
      </c>
    </row>
    <row r="20" spans="1:7" ht="18.75" customHeight="1">
      <c r="A20" s="28">
        <v>114</v>
      </c>
      <c r="B20" s="185" t="s">
        <v>122</v>
      </c>
      <c r="C20" s="11" t="s">
        <v>38</v>
      </c>
      <c r="D20" s="177">
        <f>SUM(D21:D23)</f>
        <v>57724</v>
      </c>
      <c r="E20" s="73"/>
      <c r="F20" s="135">
        <f>SUM(F21:F23)</f>
        <v>59455.72</v>
      </c>
      <c r="G20" s="51" t="s">
        <v>20</v>
      </c>
    </row>
    <row r="21" spans="1:7" ht="18.75" customHeight="1">
      <c r="A21" s="28">
        <v>1141</v>
      </c>
      <c r="B21" s="186" t="s">
        <v>123</v>
      </c>
      <c r="C21" s="12" t="s">
        <v>39</v>
      </c>
      <c r="D21" s="74"/>
      <c r="E21" s="73"/>
      <c r="F21" s="135">
        <f t="shared" si="0"/>
        <v>0</v>
      </c>
      <c r="G21" s="52" t="s">
        <v>20</v>
      </c>
    </row>
    <row r="22" spans="1:7" ht="18.75" customHeight="1">
      <c r="A22" s="28">
        <v>1142</v>
      </c>
      <c r="B22" s="186" t="s">
        <v>124</v>
      </c>
      <c r="C22" s="12" t="s">
        <v>40</v>
      </c>
      <c r="D22" s="74"/>
      <c r="E22" s="73"/>
      <c r="F22" s="135">
        <f t="shared" si="0"/>
        <v>0</v>
      </c>
      <c r="G22" s="52" t="s">
        <v>20</v>
      </c>
    </row>
    <row r="23" spans="1:7" ht="18.75" customHeight="1" thickBot="1">
      <c r="A23" s="29">
        <v>1143</v>
      </c>
      <c r="B23" s="187" t="s">
        <v>125</v>
      </c>
      <c r="C23" s="13" t="s">
        <v>105</v>
      </c>
      <c r="D23" s="70">
        <v>57724</v>
      </c>
      <c r="E23" s="71"/>
      <c r="F23" s="134">
        <f t="shared" si="0"/>
        <v>59455.72</v>
      </c>
      <c r="G23" s="52" t="s">
        <v>171</v>
      </c>
    </row>
    <row r="24" spans="1:8" s="43" customFormat="1" ht="18.75" customHeight="1" thickBot="1">
      <c r="A24" s="26">
        <v>12</v>
      </c>
      <c r="B24" s="5" t="s">
        <v>126</v>
      </c>
      <c r="C24" s="5" t="s">
        <v>74</v>
      </c>
      <c r="D24" s="66"/>
      <c r="E24" s="67"/>
      <c r="F24" s="132">
        <f t="shared" si="0"/>
        <v>0</v>
      </c>
      <c r="G24" s="54" t="s">
        <v>171</v>
      </c>
      <c r="H24"/>
    </row>
    <row r="25" spans="1:8" s="43" customFormat="1" ht="18.75" customHeight="1" thickBot="1">
      <c r="A25" s="26">
        <v>13</v>
      </c>
      <c r="B25" s="5" t="s">
        <v>127</v>
      </c>
      <c r="C25" s="5" t="s">
        <v>41</v>
      </c>
      <c r="D25" s="176">
        <f>SUM(D26,D27,D28,D29)</f>
        <v>270988</v>
      </c>
      <c r="E25" s="176">
        <f>SUM(E26,E27,E28,E29)</f>
        <v>968276</v>
      </c>
      <c r="F25" s="132">
        <f>SUM(F26,F27,F28,F29)</f>
        <v>1241868.072</v>
      </c>
      <c r="G25" s="55"/>
      <c r="H25"/>
    </row>
    <row r="26" spans="1:11" ht="18.75" customHeight="1">
      <c r="A26" s="27">
        <v>1311</v>
      </c>
      <c r="B26" s="188" t="s">
        <v>128</v>
      </c>
      <c r="C26" s="14" t="s">
        <v>81</v>
      </c>
      <c r="D26" s="72">
        <v>235000</v>
      </c>
      <c r="E26" s="72">
        <v>378234</v>
      </c>
      <c r="F26" s="133">
        <f>D26*1.012+E26</f>
        <v>616054</v>
      </c>
      <c r="G26" s="52" t="s">
        <v>171</v>
      </c>
      <c r="I26" s="43"/>
      <c r="J26" s="43"/>
      <c r="K26" s="43"/>
    </row>
    <row r="27" spans="1:11" ht="18.75" customHeight="1">
      <c r="A27" s="28">
        <v>1312</v>
      </c>
      <c r="B27" s="189" t="s">
        <v>129</v>
      </c>
      <c r="C27" s="15" t="s">
        <v>82</v>
      </c>
      <c r="D27" s="74"/>
      <c r="E27" s="74">
        <v>45042</v>
      </c>
      <c r="F27" s="133">
        <f>D27*1.012+E27</f>
        <v>45042</v>
      </c>
      <c r="G27" s="52" t="s">
        <v>171</v>
      </c>
      <c r="I27" s="43"/>
      <c r="J27" s="43"/>
      <c r="K27" s="43"/>
    </row>
    <row r="28" spans="1:11" ht="18.75" customHeight="1">
      <c r="A28" s="28">
        <v>1321</v>
      </c>
      <c r="B28" s="189" t="s">
        <v>130</v>
      </c>
      <c r="C28" s="15" t="s">
        <v>83</v>
      </c>
      <c r="D28" s="74">
        <v>12775</v>
      </c>
      <c r="E28" s="74"/>
      <c r="F28" s="133">
        <f>D28*0.994+E28</f>
        <v>12698.35</v>
      </c>
      <c r="G28" s="52" t="s">
        <v>171</v>
      </c>
      <c r="I28" s="43"/>
      <c r="J28" s="43"/>
      <c r="K28" s="43"/>
    </row>
    <row r="29" spans="1:11" ht="18.75" customHeight="1" thickBot="1">
      <c r="A29" s="29">
        <v>1322</v>
      </c>
      <c r="B29" s="190" t="s">
        <v>131</v>
      </c>
      <c r="C29" s="16" t="s">
        <v>84</v>
      </c>
      <c r="D29" s="70">
        <v>23213</v>
      </c>
      <c r="E29" s="70">
        <v>545000</v>
      </c>
      <c r="F29" s="134">
        <f>D29*0.994+E29</f>
        <v>568073.722</v>
      </c>
      <c r="G29" s="52" t="s">
        <v>171</v>
      </c>
      <c r="I29" s="43"/>
      <c r="J29" s="43"/>
      <c r="K29" s="43"/>
    </row>
    <row r="30" spans="1:8" s="43" customFormat="1" ht="18.75" customHeight="1" thickBot="1">
      <c r="A30" s="26">
        <v>14</v>
      </c>
      <c r="B30" s="5" t="s">
        <v>132</v>
      </c>
      <c r="C30" s="5" t="s">
        <v>15</v>
      </c>
      <c r="D30" s="176">
        <f>SUM(D31:D33)</f>
        <v>963735</v>
      </c>
      <c r="E30" s="176">
        <f>SUM(E31:E33)</f>
        <v>1677735</v>
      </c>
      <c r="F30" s="132">
        <f>SUM(F31:F33)</f>
        <v>2670382.0500000003</v>
      </c>
      <c r="G30" s="55"/>
      <c r="H30"/>
    </row>
    <row r="31" spans="1:11" ht="18.75" customHeight="1">
      <c r="A31" s="27">
        <v>141</v>
      </c>
      <c r="B31" s="184" t="s">
        <v>133</v>
      </c>
      <c r="C31" s="10" t="s">
        <v>73</v>
      </c>
      <c r="D31" s="72">
        <v>253847</v>
      </c>
      <c r="E31" s="72">
        <v>300432</v>
      </c>
      <c r="F31" s="133">
        <f t="shared" si="0"/>
        <v>561894.41</v>
      </c>
      <c r="G31" s="52" t="s">
        <v>171</v>
      </c>
      <c r="I31" s="43"/>
      <c r="J31" s="43"/>
      <c r="K31" s="43"/>
    </row>
    <row r="32" spans="1:11" ht="18.75" customHeight="1">
      <c r="A32" s="28">
        <v>142</v>
      </c>
      <c r="B32" s="191" t="s">
        <v>134</v>
      </c>
      <c r="C32" s="17" t="s">
        <v>75</v>
      </c>
      <c r="D32" s="74">
        <v>680555</v>
      </c>
      <c r="E32" s="74">
        <v>1354303</v>
      </c>
      <c r="F32" s="135">
        <f t="shared" si="0"/>
        <v>2055274.65</v>
      </c>
      <c r="G32" s="52" t="s">
        <v>171</v>
      </c>
      <c r="I32" s="43"/>
      <c r="J32" s="43"/>
      <c r="K32" s="43"/>
    </row>
    <row r="33" spans="1:11" ht="18.75" customHeight="1" thickBot="1">
      <c r="A33" s="29">
        <v>143</v>
      </c>
      <c r="B33" s="192" t="s">
        <v>135</v>
      </c>
      <c r="C33" s="18" t="s">
        <v>65</v>
      </c>
      <c r="D33" s="70">
        <v>29333</v>
      </c>
      <c r="E33" s="70">
        <v>23000</v>
      </c>
      <c r="F33" s="134">
        <f t="shared" si="0"/>
        <v>53212.990000000005</v>
      </c>
      <c r="G33" s="52" t="s">
        <v>171</v>
      </c>
      <c r="I33" s="43"/>
      <c r="J33" s="43"/>
      <c r="K33" s="43"/>
    </row>
    <row r="34" spans="1:8" s="43" customFormat="1" ht="18.75" customHeight="1" thickBot="1">
      <c r="A34" s="26">
        <v>15</v>
      </c>
      <c r="B34" s="6" t="s">
        <v>136</v>
      </c>
      <c r="C34" s="6" t="s">
        <v>69</v>
      </c>
      <c r="D34" s="66">
        <v>321056</v>
      </c>
      <c r="E34" s="67"/>
      <c r="F34" s="132">
        <f t="shared" si="0"/>
        <v>330687.68</v>
      </c>
      <c r="G34" s="52" t="s">
        <v>171</v>
      </c>
      <c r="H34"/>
    </row>
    <row r="35" spans="1:7" ht="18.75" customHeight="1">
      <c r="A35" s="30">
        <v>161</v>
      </c>
      <c r="B35" s="193" t="s">
        <v>137</v>
      </c>
      <c r="C35" s="23" t="s">
        <v>76</v>
      </c>
      <c r="D35" s="75"/>
      <c r="E35" s="76"/>
      <c r="F35" s="138">
        <f t="shared" si="0"/>
        <v>0</v>
      </c>
      <c r="G35" s="56"/>
    </row>
    <row r="36" spans="1:7" ht="18.75" customHeight="1" thickBot="1">
      <c r="A36" s="31">
        <v>162</v>
      </c>
      <c r="B36" s="24" t="s">
        <v>138</v>
      </c>
      <c r="C36" s="24" t="s">
        <v>16</v>
      </c>
      <c r="D36" s="77"/>
      <c r="E36" s="78"/>
      <c r="F36" s="139">
        <f t="shared" si="0"/>
        <v>0</v>
      </c>
      <c r="G36" s="57"/>
    </row>
    <row r="37" spans="1:8" s="43" customFormat="1" ht="18.75" customHeight="1" thickBot="1">
      <c r="A37" s="26">
        <v>21</v>
      </c>
      <c r="B37" s="6" t="s">
        <v>139</v>
      </c>
      <c r="C37" s="6" t="s">
        <v>42</v>
      </c>
      <c r="D37" s="79"/>
      <c r="E37" s="176">
        <f>SUM(E38:E39)</f>
        <v>0</v>
      </c>
      <c r="F37" s="132">
        <f>SUM(F38:F39)</f>
        <v>0</v>
      </c>
      <c r="G37" s="55"/>
      <c r="H37"/>
    </row>
    <row r="38" spans="1:7" ht="18.75" customHeight="1">
      <c r="A38" s="27">
        <v>211</v>
      </c>
      <c r="B38" s="194" t="s">
        <v>140</v>
      </c>
      <c r="C38" s="19" t="s">
        <v>43</v>
      </c>
      <c r="D38" s="80"/>
      <c r="E38" s="72"/>
      <c r="F38" s="133">
        <f t="shared" si="0"/>
        <v>0</v>
      </c>
      <c r="G38" s="50" t="s">
        <v>20</v>
      </c>
    </row>
    <row r="39" spans="1:7" ht="18.75" customHeight="1" thickBot="1">
      <c r="A39" s="29">
        <v>212</v>
      </c>
      <c r="B39" s="192" t="s">
        <v>141</v>
      </c>
      <c r="C39" s="18" t="s">
        <v>77</v>
      </c>
      <c r="D39" s="81"/>
      <c r="E39" s="70"/>
      <c r="F39" s="134">
        <f t="shared" si="0"/>
        <v>0</v>
      </c>
      <c r="G39" s="53" t="s">
        <v>20</v>
      </c>
    </row>
    <row r="40" spans="1:8" s="43" customFormat="1" ht="18.75" customHeight="1" thickBot="1">
      <c r="A40" s="26">
        <v>22</v>
      </c>
      <c r="B40" s="5" t="s">
        <v>142</v>
      </c>
      <c r="C40" s="5" t="s">
        <v>44</v>
      </c>
      <c r="D40" s="79"/>
      <c r="E40" s="176">
        <f>SUM(E41:E46)</f>
        <v>46897</v>
      </c>
      <c r="F40" s="132">
        <f>SUM(F41:F46)</f>
        <v>46897</v>
      </c>
      <c r="G40" s="55"/>
      <c r="H40"/>
    </row>
    <row r="41" spans="1:7" ht="18.75" customHeight="1">
      <c r="A41" s="27">
        <v>221</v>
      </c>
      <c r="B41" s="184" t="s">
        <v>143</v>
      </c>
      <c r="C41" s="10" t="s">
        <v>78</v>
      </c>
      <c r="D41" s="82"/>
      <c r="E41" s="72"/>
      <c r="F41" s="133">
        <f t="shared" si="0"/>
        <v>0</v>
      </c>
      <c r="G41" s="50" t="s">
        <v>20</v>
      </c>
    </row>
    <row r="42" spans="1:7" ht="18.75" customHeight="1">
      <c r="A42" s="28">
        <v>222</v>
      </c>
      <c r="B42" s="191" t="s">
        <v>144</v>
      </c>
      <c r="C42" s="17" t="s">
        <v>46</v>
      </c>
      <c r="D42" s="83"/>
      <c r="E42" s="74">
        <v>34853</v>
      </c>
      <c r="F42" s="135">
        <f t="shared" si="0"/>
        <v>34853</v>
      </c>
      <c r="G42" s="52" t="s">
        <v>171</v>
      </c>
    </row>
    <row r="43" spans="1:7" ht="18.75" customHeight="1">
      <c r="A43" s="28">
        <v>223</v>
      </c>
      <c r="B43" s="191" t="s">
        <v>145</v>
      </c>
      <c r="C43" s="17" t="s">
        <v>50</v>
      </c>
      <c r="D43" s="83"/>
      <c r="E43" s="74"/>
      <c r="F43" s="135">
        <f t="shared" si="0"/>
        <v>0</v>
      </c>
      <c r="G43" s="52" t="s">
        <v>20</v>
      </c>
    </row>
    <row r="44" spans="1:7" ht="18.75" customHeight="1">
      <c r="A44" s="28">
        <v>224</v>
      </c>
      <c r="B44" s="191" t="s">
        <v>146</v>
      </c>
      <c r="C44" s="17" t="s">
        <v>56</v>
      </c>
      <c r="D44" s="83"/>
      <c r="E44" s="74">
        <v>12044</v>
      </c>
      <c r="F44" s="134">
        <f t="shared" si="0"/>
        <v>12044</v>
      </c>
      <c r="G44" s="52" t="s">
        <v>171</v>
      </c>
    </row>
    <row r="45" spans="1:7" ht="18.75" customHeight="1">
      <c r="A45" s="28">
        <v>225</v>
      </c>
      <c r="B45" s="191" t="s">
        <v>147</v>
      </c>
      <c r="C45" s="17" t="s">
        <v>45</v>
      </c>
      <c r="D45" s="83"/>
      <c r="E45" s="74"/>
      <c r="F45" s="135">
        <f t="shared" si="0"/>
        <v>0</v>
      </c>
      <c r="G45" s="52" t="s">
        <v>20</v>
      </c>
    </row>
    <row r="46" spans="1:7" ht="18.75" customHeight="1" thickBot="1">
      <c r="A46" s="32">
        <v>226</v>
      </c>
      <c r="B46" s="195" t="s">
        <v>148</v>
      </c>
      <c r="C46" s="20" t="s">
        <v>79</v>
      </c>
      <c r="D46" s="84"/>
      <c r="E46" s="70"/>
      <c r="F46" s="134">
        <f t="shared" si="0"/>
        <v>0</v>
      </c>
      <c r="G46" s="53" t="s">
        <v>20</v>
      </c>
    </row>
    <row r="47" spans="1:7" ht="18.75" customHeight="1" thickBot="1">
      <c r="A47" s="26">
        <v>231</v>
      </c>
      <c r="B47" s="42" t="s">
        <v>149</v>
      </c>
      <c r="C47" s="42" t="s">
        <v>57</v>
      </c>
      <c r="D47" s="79"/>
      <c r="E47" s="66">
        <v>168329</v>
      </c>
      <c r="F47" s="132">
        <f t="shared" si="0"/>
        <v>168329</v>
      </c>
      <c r="G47" s="46" t="s">
        <v>171</v>
      </c>
    </row>
    <row r="48" spans="1:7" ht="18.75" customHeight="1" thickBot="1">
      <c r="A48" s="33">
        <v>233</v>
      </c>
      <c r="B48" s="196" t="s">
        <v>150</v>
      </c>
      <c r="C48" s="21" t="s">
        <v>80</v>
      </c>
      <c r="D48" s="85"/>
      <c r="E48" s="86">
        <v>13043</v>
      </c>
      <c r="F48" s="140">
        <f t="shared" si="0"/>
        <v>13043</v>
      </c>
      <c r="G48" s="58" t="s">
        <v>171</v>
      </c>
    </row>
    <row r="49" spans="1:8" s="43" customFormat="1" ht="18.75" customHeight="1" thickBot="1">
      <c r="A49" s="26">
        <v>24</v>
      </c>
      <c r="B49" s="5" t="s">
        <v>151</v>
      </c>
      <c r="C49" s="5" t="s">
        <v>87</v>
      </c>
      <c r="D49" s="79"/>
      <c r="E49" s="176">
        <f>SUM(E55:E60)</f>
        <v>1411139</v>
      </c>
      <c r="F49" s="132">
        <f>SUM(F55:F60)</f>
        <v>1411139</v>
      </c>
      <c r="G49" s="59" t="s">
        <v>20</v>
      </c>
      <c r="H49"/>
    </row>
    <row r="50" spans="1:7" ht="18.75" customHeight="1">
      <c r="A50" s="34">
        <v>241</v>
      </c>
      <c r="B50" s="184" t="s">
        <v>152</v>
      </c>
      <c r="C50" s="10" t="s">
        <v>0</v>
      </c>
      <c r="D50" s="82"/>
      <c r="E50" s="82">
        <f>SUM(E51:E53)</f>
        <v>1411139</v>
      </c>
      <c r="F50" s="136">
        <f>SUM(F51:F53)</f>
        <v>1411139</v>
      </c>
      <c r="G50" s="60" t="s">
        <v>20</v>
      </c>
    </row>
    <row r="51" spans="1:7" ht="18.75" customHeight="1">
      <c r="A51" s="35">
        <v>2411</v>
      </c>
      <c r="B51" s="197" t="s">
        <v>153</v>
      </c>
      <c r="C51" s="22" t="s">
        <v>1</v>
      </c>
      <c r="D51" s="87"/>
      <c r="E51" s="88">
        <f>SUM(E54)+SUM(E60)-SUM(E52)-SUM(E53)</f>
        <v>1411139</v>
      </c>
      <c r="F51" s="135">
        <f>SUM(F54)+SUM(F60)-SUM(F52)-SUM(F53)</f>
        <v>1411139</v>
      </c>
      <c r="G51" s="59" t="s">
        <v>20</v>
      </c>
    </row>
    <row r="52" spans="1:7" ht="18.75" customHeight="1">
      <c r="A52" s="35">
        <v>2412</v>
      </c>
      <c r="B52" s="197" t="s">
        <v>154</v>
      </c>
      <c r="C52" s="22" t="s">
        <v>2</v>
      </c>
      <c r="D52" s="87"/>
      <c r="E52" s="89"/>
      <c r="F52" s="135">
        <f t="shared" si="0"/>
        <v>0</v>
      </c>
      <c r="G52" s="59" t="s">
        <v>20</v>
      </c>
    </row>
    <row r="53" spans="1:7" ht="18.75" customHeight="1">
      <c r="A53" s="35">
        <v>2413</v>
      </c>
      <c r="B53" s="197" t="s">
        <v>155</v>
      </c>
      <c r="C53" s="22" t="s">
        <v>3</v>
      </c>
      <c r="D53" s="87"/>
      <c r="E53" s="89"/>
      <c r="F53" s="135">
        <f t="shared" si="0"/>
        <v>0</v>
      </c>
      <c r="G53" s="59" t="s">
        <v>20</v>
      </c>
    </row>
    <row r="54" spans="1:7" ht="18.75" customHeight="1">
      <c r="A54" s="28">
        <v>242</v>
      </c>
      <c r="B54" s="191" t="s">
        <v>156</v>
      </c>
      <c r="C54" s="17" t="s">
        <v>101</v>
      </c>
      <c r="D54" s="87"/>
      <c r="E54" s="87">
        <f>SUM(E55:E59)</f>
        <v>1388107</v>
      </c>
      <c r="F54" s="137">
        <f>SUM(F55:F59)</f>
        <v>1388107</v>
      </c>
      <c r="G54" s="59" t="s">
        <v>20</v>
      </c>
    </row>
    <row r="55" spans="1:7" ht="18.75" customHeight="1">
      <c r="A55" s="35">
        <v>2421</v>
      </c>
      <c r="B55" s="197" t="s">
        <v>157</v>
      </c>
      <c r="C55" s="22" t="s">
        <v>4</v>
      </c>
      <c r="D55" s="87"/>
      <c r="E55" s="89">
        <v>145294</v>
      </c>
      <c r="F55" s="135">
        <f t="shared" si="0"/>
        <v>145294</v>
      </c>
      <c r="G55" s="52" t="s">
        <v>171</v>
      </c>
    </row>
    <row r="56" spans="1:7" ht="18.75" customHeight="1">
      <c r="A56" s="35">
        <v>2423</v>
      </c>
      <c r="B56" s="197" t="s">
        <v>158</v>
      </c>
      <c r="C56" s="22" t="s">
        <v>85</v>
      </c>
      <c r="D56" s="87"/>
      <c r="E56" s="89">
        <v>702345</v>
      </c>
      <c r="F56" s="135">
        <f t="shared" si="0"/>
        <v>702345</v>
      </c>
      <c r="G56" s="52" t="s">
        <v>171</v>
      </c>
    </row>
    <row r="57" spans="1:7" ht="18.75" customHeight="1">
      <c r="A57" s="35">
        <v>2424</v>
      </c>
      <c r="B57" s="197" t="s">
        <v>159</v>
      </c>
      <c r="C57" s="22" t="s">
        <v>21</v>
      </c>
      <c r="D57" s="87"/>
      <c r="E57" s="89">
        <v>50234</v>
      </c>
      <c r="F57" s="135">
        <f t="shared" si="0"/>
        <v>50234</v>
      </c>
      <c r="G57" s="52" t="s">
        <v>171</v>
      </c>
    </row>
    <row r="58" spans="1:7" ht="18.75" customHeight="1">
      <c r="A58" s="35">
        <v>2425</v>
      </c>
      <c r="B58" s="197" t="s">
        <v>160</v>
      </c>
      <c r="C58" s="22" t="s">
        <v>17</v>
      </c>
      <c r="D58" s="87"/>
      <c r="E58" s="89"/>
      <c r="F58" s="135">
        <f t="shared" si="0"/>
        <v>0</v>
      </c>
      <c r="G58" s="52" t="s">
        <v>20</v>
      </c>
    </row>
    <row r="59" spans="1:7" ht="18.75" customHeight="1" thickBot="1">
      <c r="A59" s="35">
        <v>2426</v>
      </c>
      <c r="B59" s="186" t="s">
        <v>161</v>
      </c>
      <c r="C59" s="12" t="s">
        <v>70</v>
      </c>
      <c r="D59" s="115"/>
      <c r="E59" s="116">
        <v>490234</v>
      </c>
      <c r="F59" s="134">
        <f t="shared" si="0"/>
        <v>490234</v>
      </c>
      <c r="G59" s="52" t="s">
        <v>171</v>
      </c>
    </row>
    <row r="60" spans="1:8" s="43" customFormat="1" ht="18.75" customHeight="1" thickBot="1">
      <c r="A60" s="26">
        <v>25</v>
      </c>
      <c r="B60" s="5" t="s">
        <v>162</v>
      </c>
      <c r="C60" s="5" t="s">
        <v>71</v>
      </c>
      <c r="D60" s="90"/>
      <c r="E60" s="91">
        <v>23032</v>
      </c>
      <c r="F60" s="132">
        <f t="shared" si="0"/>
        <v>23032</v>
      </c>
      <c r="G60" s="54" t="s">
        <v>171</v>
      </c>
      <c r="H60"/>
    </row>
    <row r="61" spans="1:8" s="43" customFormat="1" ht="18.75" customHeight="1" thickBot="1">
      <c r="A61" s="37">
        <v>27</v>
      </c>
      <c r="B61" s="5" t="s">
        <v>163</v>
      </c>
      <c r="C61" s="5" t="s">
        <v>18</v>
      </c>
      <c r="D61" s="92"/>
      <c r="E61" s="92">
        <f>D62*1.03+E63*18/2.94+E64*18/1.06</f>
        <v>2082267.1020408163</v>
      </c>
      <c r="F61" s="132">
        <f>E61</f>
        <v>2082267.1020408163</v>
      </c>
      <c r="G61" s="55"/>
      <c r="H61"/>
    </row>
    <row r="62" spans="1:7" ht="18.75" customHeight="1" thickBot="1">
      <c r="A62" s="34">
        <v>271</v>
      </c>
      <c r="B62" s="184" t="s">
        <v>164</v>
      </c>
      <c r="C62" s="10" t="s">
        <v>66</v>
      </c>
      <c r="D62" s="93">
        <v>1300400</v>
      </c>
      <c r="E62" s="94"/>
      <c r="F62" s="133">
        <f t="shared" si="0"/>
        <v>1339412</v>
      </c>
      <c r="G62" s="50" t="s">
        <v>171</v>
      </c>
    </row>
    <row r="63" spans="1:7" ht="18.75" customHeight="1" thickBot="1">
      <c r="A63" s="35">
        <v>272</v>
      </c>
      <c r="B63" s="191" t="s">
        <v>165</v>
      </c>
      <c r="C63" s="17" t="s">
        <v>67</v>
      </c>
      <c r="D63" s="95"/>
      <c r="E63" s="96">
        <v>121333</v>
      </c>
      <c r="F63" s="135">
        <f t="shared" si="0"/>
        <v>121333</v>
      </c>
      <c r="G63" s="54" t="s">
        <v>171</v>
      </c>
    </row>
    <row r="64" spans="1:7" ht="18.75" customHeight="1" thickBot="1">
      <c r="A64" s="36">
        <v>273</v>
      </c>
      <c r="B64" s="195" t="s">
        <v>166</v>
      </c>
      <c r="C64" s="20" t="s">
        <v>5</v>
      </c>
      <c r="D64" s="97"/>
      <c r="E64" s="98"/>
      <c r="F64" s="134">
        <f t="shared" si="0"/>
        <v>0</v>
      </c>
      <c r="G64" s="53" t="s">
        <v>20</v>
      </c>
    </row>
    <row r="65" spans="1:8" s="43" customFormat="1" ht="18.75" customHeight="1" thickBot="1">
      <c r="A65" s="37">
        <v>28</v>
      </c>
      <c r="B65" s="6" t="s">
        <v>167</v>
      </c>
      <c r="C65" s="6" t="s">
        <v>19</v>
      </c>
      <c r="D65" s="99"/>
      <c r="E65" s="91"/>
      <c r="F65" s="132">
        <f t="shared" si="0"/>
        <v>0</v>
      </c>
      <c r="G65" s="54" t="s">
        <v>20</v>
      </c>
      <c r="H65"/>
    </row>
    <row r="66" spans="1:8" s="43" customFormat="1" ht="18.75" customHeight="1" thickBot="1">
      <c r="A66" s="37">
        <v>29</v>
      </c>
      <c r="B66" s="6" t="s">
        <v>168</v>
      </c>
      <c r="C66" s="6" t="s">
        <v>72</v>
      </c>
      <c r="D66" s="99"/>
      <c r="E66" s="91">
        <v>45393</v>
      </c>
      <c r="F66" s="132">
        <f>D66+E66</f>
        <v>45393</v>
      </c>
      <c r="G66" s="54"/>
      <c r="H66"/>
    </row>
    <row r="67" spans="1:8" s="43" customFormat="1" ht="21" customHeight="1" thickBot="1">
      <c r="A67" s="38">
        <v>3</v>
      </c>
      <c r="B67" s="7" t="s">
        <v>169</v>
      </c>
      <c r="C67" s="7" t="s">
        <v>6</v>
      </c>
      <c r="D67" s="91"/>
      <c r="E67" s="91"/>
      <c r="F67" s="132">
        <f>D67*1.03+E67</f>
        <v>0</v>
      </c>
      <c r="G67" s="54" t="s">
        <v>20</v>
      </c>
      <c r="H67"/>
    </row>
    <row r="68" spans="1:8" s="43" customFormat="1" ht="18.75" customHeight="1" thickBot="1">
      <c r="A68" s="38">
        <v>5</v>
      </c>
      <c r="B68" s="7" t="s">
        <v>170</v>
      </c>
      <c r="C68" s="7" t="s">
        <v>7</v>
      </c>
      <c r="D68" s="91"/>
      <c r="E68" s="91"/>
      <c r="F68" s="132">
        <f>D68+E68</f>
        <v>0</v>
      </c>
      <c r="G68" s="54" t="s">
        <v>20</v>
      </c>
      <c r="H68"/>
    </row>
    <row r="69" ht="12.75">
      <c r="C69" s="2"/>
    </row>
    <row r="70" spans="1:7" ht="12.75">
      <c r="A70" s="118"/>
      <c r="B70" s="178"/>
      <c r="C70" s="119"/>
      <c r="D70" s="120"/>
      <c r="E70" s="120"/>
      <c r="F70" s="120"/>
      <c r="G70" s="121"/>
    </row>
    <row r="71" spans="1:7" ht="12.75">
      <c r="A71" s="122" t="s">
        <v>172</v>
      </c>
      <c r="B71" s="179"/>
      <c r="C71" s="63"/>
      <c r="D71" s="63"/>
      <c r="E71" s="63"/>
      <c r="F71" s="63"/>
      <c r="G71" s="123"/>
    </row>
    <row r="72" spans="1:7" ht="12.75">
      <c r="A72" s="124" t="s">
        <v>173</v>
      </c>
      <c r="B72" s="180"/>
      <c r="C72" s="63"/>
      <c r="D72" s="63"/>
      <c r="E72" s="64" t="s">
        <v>62</v>
      </c>
      <c r="F72" s="64"/>
      <c r="G72" s="129" t="s">
        <v>63</v>
      </c>
    </row>
    <row r="73" spans="1:7" ht="12.75">
      <c r="A73" s="124" t="s">
        <v>174</v>
      </c>
      <c r="B73" s="180"/>
      <c r="C73" s="63"/>
      <c r="D73" s="63"/>
      <c r="E73" s="64" t="s">
        <v>175</v>
      </c>
      <c r="F73" s="64"/>
      <c r="G73" s="129" t="s">
        <v>64</v>
      </c>
    </row>
    <row r="74" spans="1:7" ht="12.75">
      <c r="A74" s="125"/>
      <c r="B74" s="181"/>
      <c r="C74" s="126"/>
      <c r="D74" s="127"/>
      <c r="E74" s="127"/>
      <c r="F74" s="127"/>
      <c r="G74" s="128"/>
    </row>
    <row r="201" ht="12.75">
      <c r="C201" s="65">
        <v>42005</v>
      </c>
    </row>
    <row r="202" ht="12.75">
      <c r="C202" s="65">
        <v>42036</v>
      </c>
    </row>
    <row r="203" ht="12.75">
      <c r="C203" s="65">
        <v>42064</v>
      </c>
    </row>
    <row r="204" ht="12.75">
      <c r="C204" s="65">
        <v>42095</v>
      </c>
    </row>
    <row r="205" ht="12.75">
      <c r="C205" s="65">
        <v>42125</v>
      </c>
    </row>
    <row r="206" ht="12.75">
      <c r="C206" s="65">
        <v>42156</v>
      </c>
    </row>
    <row r="207" ht="12.75">
      <c r="C207" s="65">
        <v>42186</v>
      </c>
    </row>
    <row r="208" ht="12.75">
      <c r="C208" s="65">
        <v>42217</v>
      </c>
    </row>
    <row r="209" ht="12.75">
      <c r="C209" s="65">
        <v>42248</v>
      </c>
    </row>
    <row r="210" ht="12.75">
      <c r="C210" s="65">
        <v>42278</v>
      </c>
    </row>
    <row r="211" ht="12.75">
      <c r="C211" s="65">
        <v>42309</v>
      </c>
    </row>
    <row r="212" ht="12.75">
      <c r="C212" s="65">
        <v>42339</v>
      </c>
    </row>
    <row r="213" ht="12.75">
      <c r="C213" s="65">
        <v>42370</v>
      </c>
    </row>
    <row r="214" ht="12.75">
      <c r="C214" s="65">
        <v>42401</v>
      </c>
    </row>
    <row r="215" ht="12.75">
      <c r="C215" s="65">
        <v>42430</v>
      </c>
    </row>
    <row r="216" ht="12.75">
      <c r="C216" s="65">
        <v>42461</v>
      </c>
    </row>
    <row r="217" ht="12.75">
      <c r="C217" s="65">
        <v>42491</v>
      </c>
    </row>
    <row r="218" ht="12.75">
      <c r="C218" s="65">
        <v>42522</v>
      </c>
    </row>
    <row r="219" ht="12.75">
      <c r="C219" s="65">
        <v>42552</v>
      </c>
    </row>
    <row r="220" ht="12.75">
      <c r="C220" s="65">
        <v>42583</v>
      </c>
    </row>
    <row r="221" ht="12.75">
      <c r="C221" s="65">
        <v>42614</v>
      </c>
    </row>
    <row r="222" ht="12.75">
      <c r="C222" s="65">
        <v>42644</v>
      </c>
    </row>
    <row r="223" ht="12.75">
      <c r="C223" s="65">
        <v>42675</v>
      </c>
    </row>
    <row r="224" ht="12.75">
      <c r="C224" s="65">
        <v>42705</v>
      </c>
    </row>
    <row r="225" ht="12.75">
      <c r="C225" s="65">
        <v>42736</v>
      </c>
    </row>
    <row r="226" ht="12.75">
      <c r="C226" s="65">
        <v>42767</v>
      </c>
    </row>
    <row r="227" ht="12.75">
      <c r="C227" s="65">
        <v>42795</v>
      </c>
    </row>
    <row r="228" ht="12.75">
      <c r="C228" s="65">
        <v>42826</v>
      </c>
    </row>
    <row r="229" ht="12.75">
      <c r="C229" s="65">
        <v>42856</v>
      </c>
    </row>
    <row r="230" ht="12.75">
      <c r="C230" s="65">
        <v>42887</v>
      </c>
    </row>
    <row r="231" ht="12.75">
      <c r="C231" s="65">
        <v>42917</v>
      </c>
    </row>
    <row r="232" ht="12.75">
      <c r="C232" s="65">
        <v>42948</v>
      </c>
    </row>
    <row r="233" ht="12.75">
      <c r="C233" s="65">
        <v>42979</v>
      </c>
    </row>
    <row r="234" ht="12.75">
      <c r="C234" s="65">
        <v>43009</v>
      </c>
    </row>
    <row r="235" ht="12.75">
      <c r="C235" s="65">
        <v>43040</v>
      </c>
    </row>
    <row r="236" ht="12.75">
      <c r="C236" s="65">
        <v>43070</v>
      </c>
    </row>
    <row r="237" ht="12.75">
      <c r="C237" s="65">
        <v>43101</v>
      </c>
    </row>
    <row r="238" ht="12.75">
      <c r="C238" s="65">
        <v>43132</v>
      </c>
    </row>
    <row r="239" ht="12.75">
      <c r="C239" s="65">
        <v>43160</v>
      </c>
    </row>
    <row r="240" ht="12.75">
      <c r="C240" s="65">
        <v>43191</v>
      </c>
    </row>
    <row r="241" ht="12.75">
      <c r="C241" s="65">
        <v>43221</v>
      </c>
    </row>
    <row r="242" ht="12.75">
      <c r="C242" s="65">
        <v>43252</v>
      </c>
    </row>
    <row r="243" ht="12.75">
      <c r="C243" s="65">
        <v>43282</v>
      </c>
    </row>
    <row r="244" ht="12.75">
      <c r="C244" s="65">
        <v>43313</v>
      </c>
    </row>
    <row r="245" ht="12.75">
      <c r="C245" s="65">
        <v>43344</v>
      </c>
    </row>
    <row r="246" ht="12.75">
      <c r="C246" s="65">
        <v>43374</v>
      </c>
    </row>
    <row r="247" ht="12.75">
      <c r="C247" s="65">
        <v>43405</v>
      </c>
    </row>
    <row r="248" ht="12.75">
      <c r="C248" s="65">
        <v>43435</v>
      </c>
    </row>
    <row r="249" ht="12.75">
      <c r="C249" s="65">
        <v>43466</v>
      </c>
    </row>
    <row r="250" ht="12.75">
      <c r="C250" s="65">
        <v>43497</v>
      </c>
    </row>
    <row r="251" ht="12.75">
      <c r="C251" s="65">
        <v>43525</v>
      </c>
    </row>
    <row r="252" ht="12.75">
      <c r="C252" s="65">
        <v>43556</v>
      </c>
    </row>
    <row r="253" ht="12.75">
      <c r="C253" s="65">
        <v>43586</v>
      </c>
    </row>
    <row r="254" ht="12.75">
      <c r="C254" s="65">
        <v>43617</v>
      </c>
    </row>
    <row r="255" ht="12.75">
      <c r="C255" s="65">
        <v>43647</v>
      </c>
    </row>
    <row r="256" ht="12.75">
      <c r="C256" s="65">
        <v>43678</v>
      </c>
    </row>
    <row r="257" ht="12.75">
      <c r="C257" s="65">
        <v>43709</v>
      </c>
    </row>
    <row r="258" ht="12.75">
      <c r="C258" s="65">
        <v>43739</v>
      </c>
    </row>
    <row r="259" ht="12.75">
      <c r="C259" s="65">
        <v>43770</v>
      </c>
    </row>
    <row r="260" ht="12.75">
      <c r="C260" s="65">
        <v>43800</v>
      </c>
    </row>
    <row r="261" ht="12.75">
      <c r="C261" s="65">
        <v>43831</v>
      </c>
    </row>
    <row r="262" ht="12.75">
      <c r="C262" s="65">
        <v>43862</v>
      </c>
    </row>
    <row r="263" ht="12.75">
      <c r="C263" s="65">
        <v>43891</v>
      </c>
    </row>
    <row r="264" ht="12.75">
      <c r="C264" s="65">
        <v>43922</v>
      </c>
    </row>
    <row r="265" ht="12.75">
      <c r="C265" s="65">
        <v>43952</v>
      </c>
    </row>
    <row r="266" ht="12.75">
      <c r="C266" s="65">
        <v>43983</v>
      </c>
    </row>
    <row r="267" ht="12.75">
      <c r="C267" s="65">
        <v>44013</v>
      </c>
    </row>
    <row r="268" ht="12.75">
      <c r="C268" s="65">
        <v>44044</v>
      </c>
    </row>
    <row r="269" ht="12.75">
      <c r="C269" s="65">
        <v>44075</v>
      </c>
    </row>
    <row r="270" ht="12.75">
      <c r="C270" s="65">
        <v>44105</v>
      </c>
    </row>
    <row r="271" ht="12.75">
      <c r="C271" s="65">
        <v>44136</v>
      </c>
    </row>
    <row r="272" ht="12.75">
      <c r="C272" s="65">
        <v>44166</v>
      </c>
    </row>
  </sheetData>
  <sheetProtection sheet="1" selectLockedCells="1"/>
  <dataValidations count="1">
    <dataValidation type="list" showInputMessage="1" showErrorMessage="1" sqref="G2">
      <formula1>$C$201:$C$272</formula1>
    </dataValidation>
  </dataValidations>
  <hyperlinks>
    <hyperlink ref="E72" r:id="rId1" display="Ales.Stele@gov.si"/>
    <hyperlink ref="E73" r:id="rId2" display="name@dairyassosiation.com"/>
  </hyperlinks>
  <printOptions/>
  <pageMargins left="0.7480314960629921" right="0.7480314960629921" top="0.3937007874015748" bottom="0.7874015748031497" header="0.5118110236220472" footer="0.5118110236220472"/>
  <pageSetup fitToHeight="1" fitToWidth="1" horizontalDpi="600" verticalDpi="600" orientation="portrait" paperSize="9" scale="59" r:id="rId6"/>
  <headerFooter alignWithMargins="0">
    <oddFooter>&amp;CVRNITI: GIZ MLEKARSTVA, DIMIČEVA 9, LJUBLJANA
E-naslov: gizmlekarstva@siol.net</oddFooter>
  </headerFooter>
  <drawing r:id="rId5"/>
  <legacyDrawing r:id="rId4"/>
</worksheet>
</file>

<file path=xl/worksheets/sheet2.xml><?xml version="1.0" encoding="utf-8"?>
<worksheet xmlns="http://schemas.openxmlformats.org/spreadsheetml/2006/main" xmlns:r="http://schemas.openxmlformats.org/officeDocument/2006/relationships">
  <sheetPr>
    <pageSetUpPr fitToPage="1"/>
  </sheetPr>
  <dimension ref="A1:H35"/>
  <sheetViews>
    <sheetView zoomScalePageLayoutView="0" workbookViewId="0" topLeftCell="A1">
      <selection activeCell="H10" sqref="H10"/>
    </sheetView>
  </sheetViews>
  <sheetFormatPr defaultColWidth="9.140625" defaultRowHeight="12.75"/>
  <cols>
    <col min="1" max="1" width="6.57421875" style="141" customWidth="1"/>
    <col min="2" max="2" width="36.8515625" style="141" customWidth="1"/>
    <col min="3" max="3" width="19.7109375" style="141" bestFit="1" customWidth="1"/>
    <col min="4" max="4" width="18.7109375" style="141" customWidth="1"/>
    <col min="5" max="5" width="16.28125" style="142" customWidth="1"/>
    <col min="6" max="6" width="16.140625" style="143" customWidth="1"/>
    <col min="7" max="7" width="18.7109375" style="143" customWidth="1"/>
    <col min="8" max="8" width="16.28125" style="141" customWidth="1"/>
    <col min="9" max="16384" width="9.140625" style="141" customWidth="1"/>
  </cols>
  <sheetData>
    <row r="1" ht="12.75">
      <c r="H1" s="144">
        <f>SUM(E12:H30)</f>
        <v>0</v>
      </c>
    </row>
    <row r="3" ht="18.75" customHeight="1"/>
    <row r="4" spans="1:3" ht="15.75">
      <c r="A4" s="145"/>
      <c r="B4" s="145"/>
      <c r="C4" s="145"/>
    </row>
    <row r="5" spans="1:3" ht="15.75">
      <c r="A5" s="145" t="s">
        <v>99</v>
      </c>
      <c r="C5" s="146" t="str">
        <f>mlekarna!C3</f>
        <v>Ime mlekarne</v>
      </c>
    </row>
    <row r="6" spans="1:3" ht="15.75">
      <c r="A6" s="145" t="s">
        <v>22</v>
      </c>
      <c r="B6" s="145"/>
      <c r="C6" s="147">
        <f>mlekarna!G2</f>
        <v>42005</v>
      </c>
    </row>
    <row r="9" ht="13.5" thickBot="1"/>
    <row r="10" spans="1:8" ht="26.25" customHeight="1" thickBot="1">
      <c r="A10" s="148" t="s">
        <v>93</v>
      </c>
      <c r="B10" s="149" t="s">
        <v>23</v>
      </c>
      <c r="C10" s="150" t="s">
        <v>92</v>
      </c>
      <c r="D10" s="151" t="s">
        <v>94</v>
      </c>
      <c r="E10" s="152" t="s">
        <v>95</v>
      </c>
      <c r="F10" s="153" t="s">
        <v>96</v>
      </c>
      <c r="G10" s="154" t="s">
        <v>97</v>
      </c>
      <c r="H10" s="155" t="s">
        <v>98</v>
      </c>
    </row>
    <row r="11" spans="1:8" ht="12.75">
      <c r="A11" s="156"/>
      <c r="B11" s="156"/>
      <c r="C11" s="157"/>
      <c r="D11" s="158"/>
      <c r="E11" s="159"/>
      <c r="F11" s="158"/>
      <c r="G11" s="158"/>
      <c r="H11" s="160"/>
    </row>
    <row r="12" spans="1:8" ht="12.75">
      <c r="A12" s="161">
        <v>1</v>
      </c>
      <c r="B12" s="162" t="s">
        <v>88</v>
      </c>
      <c r="C12" s="163" t="s">
        <v>25</v>
      </c>
      <c r="D12" s="164"/>
      <c r="E12" s="172"/>
      <c r="F12" s="173"/>
      <c r="G12" s="113"/>
      <c r="H12" s="111"/>
    </row>
    <row r="13" spans="1:8" ht="12.75">
      <c r="A13" s="161">
        <v>2</v>
      </c>
      <c r="B13" s="162" t="s">
        <v>89</v>
      </c>
      <c r="C13" s="163" t="s">
        <v>25</v>
      </c>
      <c r="D13" s="165">
        <f>SUM(mlekarna!D13,mlekarna!D17,mlekarna!D21)+SUM(mlekarna!E13,mlekarna!E17,mlekarna!E21)/1.03</f>
        <v>1680570</v>
      </c>
      <c r="E13" s="172"/>
      <c r="F13" s="173"/>
      <c r="G13" s="113"/>
      <c r="H13" s="111"/>
    </row>
    <row r="14" spans="1:8" ht="12.75">
      <c r="A14" s="161">
        <v>3</v>
      </c>
      <c r="B14" s="162" t="s">
        <v>100</v>
      </c>
      <c r="C14" s="163" t="s">
        <v>25</v>
      </c>
      <c r="D14" s="165">
        <f>SUM(mlekarna!D14,mlekarna!D15,mlekarna!D18,mlekarna!D19,mlekarna!D22,mlekarna!D23,mlekarna!D34)+SUM(mlekarna!E14,mlekarna!E15,mlekarna!E18,mlekarna!E19,mlekarna!E22,mlekarna!E23,mlekarna!E34)/1.03</f>
        <v>8432977</v>
      </c>
      <c r="E14" s="172"/>
      <c r="F14" s="173"/>
      <c r="G14" s="113"/>
      <c r="H14" s="111"/>
    </row>
    <row r="15" spans="1:8" ht="12.75">
      <c r="A15" s="161">
        <v>4</v>
      </c>
      <c r="B15" s="162" t="s">
        <v>26</v>
      </c>
      <c r="C15" s="163" t="s">
        <v>25</v>
      </c>
      <c r="D15" s="165">
        <f>SUM(mlekarna!D33)+SUM(mlekarna!E33/1.03)</f>
        <v>51663.09708737864</v>
      </c>
      <c r="E15" s="172"/>
      <c r="F15" s="173"/>
      <c r="G15" s="113"/>
      <c r="H15" s="111"/>
    </row>
    <row r="16" spans="1:8" ht="12.75">
      <c r="A16" s="161">
        <v>5</v>
      </c>
      <c r="B16" s="162" t="s">
        <v>27</v>
      </c>
      <c r="C16" s="163" t="s">
        <v>28</v>
      </c>
      <c r="D16" s="165">
        <f>SUM(mlekarna!E42)</f>
        <v>34853</v>
      </c>
      <c r="E16" s="172"/>
      <c r="F16" s="173"/>
      <c r="G16" s="113"/>
      <c r="H16" s="111"/>
    </row>
    <row r="17" spans="1:8" ht="12.75">
      <c r="A17" s="161">
        <v>6</v>
      </c>
      <c r="B17" s="162" t="s">
        <v>29</v>
      </c>
      <c r="C17" s="163" t="s">
        <v>28</v>
      </c>
      <c r="D17" s="165">
        <f>SUM(mlekarna!E44,mlekarna!E43)</f>
        <v>12044</v>
      </c>
      <c r="E17" s="172"/>
      <c r="F17" s="173"/>
      <c r="G17" s="113"/>
      <c r="H17" s="111"/>
    </row>
    <row r="18" spans="1:8" ht="12.75">
      <c r="A18" s="161">
        <v>7</v>
      </c>
      <c r="B18" s="162" t="s">
        <v>30</v>
      </c>
      <c r="C18" s="163" t="s">
        <v>25</v>
      </c>
      <c r="D18" s="165">
        <f>SUM(mlekarna!E27/1.012)+SUM(mlekarna!E29/0.994)+SUM(mlekarna!D27)+SUM(mlekarna!D29)</f>
        <v>616010.6435689235</v>
      </c>
      <c r="E18" s="172"/>
      <c r="F18" s="173"/>
      <c r="G18" s="113"/>
      <c r="H18" s="111"/>
    </row>
    <row r="19" spans="1:8" ht="12.75">
      <c r="A19" s="161">
        <v>8</v>
      </c>
      <c r="B19" s="162" t="s">
        <v>31</v>
      </c>
      <c r="C19" s="163" t="s">
        <v>25</v>
      </c>
      <c r="D19" s="165">
        <f>SUM(mlekarna!D26)+SUM(mlekarna!D28)+SUM(mlekarna!E26/1.012)+SUM(mlekarna!E28/0.994)</f>
        <v>621524.0118577075</v>
      </c>
      <c r="E19" s="172"/>
      <c r="F19" s="173"/>
      <c r="G19" s="113"/>
      <c r="H19" s="111"/>
    </row>
    <row r="20" spans="1:8" ht="12.75">
      <c r="A20" s="161">
        <v>9</v>
      </c>
      <c r="B20" s="162" t="s">
        <v>32</v>
      </c>
      <c r="C20" s="163" t="s">
        <v>28</v>
      </c>
      <c r="D20" s="165">
        <f>SUM(mlekarna!E57,mlekarna!E58)</f>
        <v>50234</v>
      </c>
      <c r="E20" s="172"/>
      <c r="F20" s="173"/>
      <c r="G20" s="113"/>
      <c r="H20" s="111"/>
    </row>
    <row r="21" spans="1:8" ht="12.75">
      <c r="A21" s="161">
        <v>10</v>
      </c>
      <c r="B21" s="162" t="s">
        <v>33</v>
      </c>
      <c r="C21" s="163" t="s">
        <v>28</v>
      </c>
      <c r="D21" s="165">
        <f>SUM(mlekarna!E56)</f>
        <v>702345</v>
      </c>
      <c r="E21" s="172"/>
      <c r="F21" s="173"/>
      <c r="G21" s="113"/>
      <c r="H21" s="111"/>
    </row>
    <row r="22" spans="1:8" ht="12.75">
      <c r="A22" s="161">
        <v>11</v>
      </c>
      <c r="B22" s="162" t="s">
        <v>34</v>
      </c>
      <c r="C22" s="163" t="s">
        <v>28</v>
      </c>
      <c r="D22" s="165">
        <f>SUM(mlekarna!E55,mlekarna!E60)+SUM(mlekarna!D55,mlekarna!D60)*1.03</f>
        <v>168326</v>
      </c>
      <c r="E22" s="172"/>
      <c r="F22" s="173"/>
      <c r="G22" s="113"/>
      <c r="H22" s="111"/>
    </row>
    <row r="23" spans="1:8" ht="12.75">
      <c r="A23" s="161">
        <v>12</v>
      </c>
      <c r="B23" s="162" t="s">
        <v>35</v>
      </c>
      <c r="C23" s="163" t="s">
        <v>28</v>
      </c>
      <c r="D23" s="165">
        <f>SUM(mlekarna!E59)+mlekarna!D59*1.03</f>
        <v>490234</v>
      </c>
      <c r="E23" s="172"/>
      <c r="F23" s="173"/>
      <c r="G23" s="113"/>
      <c r="H23" s="111"/>
    </row>
    <row r="24" spans="1:8" ht="12.75">
      <c r="A24" s="161">
        <v>13</v>
      </c>
      <c r="B24" s="162" t="s">
        <v>36</v>
      </c>
      <c r="C24" s="163" t="s">
        <v>28</v>
      </c>
      <c r="D24" s="165">
        <f>SUM(mlekarna!E52)+SUM(mlekarna!E53)+(mlekarna!D52+mlekarna!D53)*1.03</f>
        <v>0</v>
      </c>
      <c r="E24" s="172"/>
      <c r="F24" s="173"/>
      <c r="G24" s="113"/>
      <c r="H24" s="111"/>
    </row>
    <row r="25" spans="1:8" ht="12.75">
      <c r="A25" s="161">
        <v>14</v>
      </c>
      <c r="B25" s="162" t="s">
        <v>90</v>
      </c>
      <c r="C25" s="163" t="s">
        <v>25</v>
      </c>
      <c r="D25" s="165">
        <f>SUM(mlekarna!D31,mlekarna!D32)+SUM((mlekarna!E31+mlekarna!E32)/1.03)+SUM(mlekarna!D24)+SUM(mlekarna!E24)/1.03</f>
        <v>2540940.834951456</v>
      </c>
      <c r="E25" s="172"/>
      <c r="F25" s="173"/>
      <c r="G25" s="113"/>
      <c r="H25" s="111"/>
    </row>
    <row r="26" spans="1:8" ht="12.75">
      <c r="A26" s="161">
        <v>15</v>
      </c>
      <c r="B26" s="162" t="s">
        <v>58</v>
      </c>
      <c r="C26" s="163" t="s">
        <v>28</v>
      </c>
      <c r="D26" s="165">
        <f>SUM(mlekarna!E47)</f>
        <v>168329</v>
      </c>
      <c r="E26" s="172"/>
      <c r="F26" s="173"/>
      <c r="G26" s="113"/>
      <c r="H26" s="111"/>
    </row>
    <row r="27" spans="1:8" ht="12.75">
      <c r="A27" s="161">
        <v>16</v>
      </c>
      <c r="B27" s="162" t="s">
        <v>59</v>
      </c>
      <c r="C27" s="163" t="s">
        <v>28</v>
      </c>
      <c r="D27" s="165">
        <f>SUM(mlekarna!E35)</f>
        <v>0</v>
      </c>
      <c r="E27" s="172"/>
      <c r="F27" s="173"/>
      <c r="G27" s="113"/>
      <c r="H27" s="111"/>
    </row>
    <row r="28" spans="1:8" ht="12.75">
      <c r="A28" s="161">
        <v>17</v>
      </c>
      <c r="B28" s="162" t="s">
        <v>91</v>
      </c>
      <c r="C28" s="163" t="s">
        <v>28</v>
      </c>
      <c r="D28" s="166">
        <f>mlekarna!D62*1.03/18+mlekarna!E63/2.94+mlekarna!E64/1.06</f>
        <v>115681.50566893425</v>
      </c>
      <c r="E28" s="172"/>
      <c r="F28" s="173"/>
      <c r="G28" s="113"/>
      <c r="H28" s="111"/>
    </row>
    <row r="29" spans="1:8" ht="12.75">
      <c r="A29" s="161">
        <v>18</v>
      </c>
      <c r="B29" s="162" t="s">
        <v>60</v>
      </c>
      <c r="C29" s="163" t="s">
        <v>28</v>
      </c>
      <c r="D29" s="165">
        <f>SUM(mlekarna!E36,mlekarna!E38,mlekarna!E39,mlekarna!E41,mlekarna!E45,mlekarna!E46,mlekarna!E48,mlekarna!E65)+SUM(mlekarna!D36,mlekarna!D38,mlekarna!D39,mlekarna!D41,mlekarna!D45,mlekarna!D46,mlekarna!D48,mlekarna!D65)*1.03</f>
        <v>13043</v>
      </c>
      <c r="E29" s="172"/>
      <c r="F29" s="173"/>
      <c r="G29" s="113"/>
      <c r="H29" s="111"/>
    </row>
    <row r="30" spans="1:8" ht="13.5" thickBot="1">
      <c r="A30" s="167">
        <v>19</v>
      </c>
      <c r="B30" s="168" t="s">
        <v>61</v>
      </c>
      <c r="C30" s="169" t="s">
        <v>24</v>
      </c>
      <c r="D30" s="170">
        <f>SUM(mlekarna!D66,mlekarna!E66)</f>
        <v>45393</v>
      </c>
      <c r="E30" s="174"/>
      <c r="F30" s="175"/>
      <c r="G30" s="114"/>
      <c r="H30" s="112"/>
    </row>
    <row r="31" spans="5:7" ht="12.75">
      <c r="E31" s="141"/>
      <c r="F31" s="141"/>
      <c r="G31" s="141"/>
    </row>
    <row r="35" ht="12.75">
      <c r="D35" s="171"/>
    </row>
  </sheetData>
  <sheetProtection selectLockedCells="1"/>
  <printOptions/>
  <pageMargins left="0.7" right="0.75" top="0.66" bottom="1.03" header="0" footer="0.37"/>
  <pageSetup fitToHeight="1" fitToWidth="1" horizontalDpi="293" verticalDpi="293" orientation="landscape" paperSize="9" scale="89" r:id="rId2"/>
  <headerFooter alignWithMargins="0">
    <oddFooter>&amp;CVRNITI: GIZ MLEKARSTVA, DIMIČEVA 9, LJUBLJANA
E-naslov: gizmlekarstva@siol.net</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Stele</dc:creator>
  <cp:keywords/>
  <dc:description/>
  <cp:lastModifiedBy>Aleš Stele</cp:lastModifiedBy>
  <cp:lastPrinted>2007-03-02T12:44:49Z</cp:lastPrinted>
  <dcterms:created xsi:type="dcterms:W3CDTF">2006-01-18T14:35:50Z</dcterms:created>
  <dcterms:modified xsi:type="dcterms:W3CDTF">2016-06-01T07:42:59Z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