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7"/>
  <workbookPr codeName="ThisWorkbook"/>
  <bookViews>
    <workbookView xWindow="0" yWindow="0" windowWidth="19200" windowHeight="6000" tabRatio="599" activeTab="2"/>
  </bookViews>
  <sheets>
    <sheet name="READ ME" sheetId="3" r:id="rId1"/>
    <sheet name="Country &amp; responsible" sheetId="5" r:id="rId2"/>
    <sheet name="Cereals" sheetId="8" r:id="rId3"/>
    <sheet name="Oilseeds and oleaginous fruits" sheetId="9" r:id="rId4"/>
    <sheet name="Protein crops" sheetId="10" r:id="rId5"/>
    <sheet name="Sugar beet" sheetId="11" r:id="rId6"/>
    <sheet name="Other industrial crops" sheetId="12" r:id="rId7"/>
    <sheet name="Forage plants" sheetId="13" r:id="rId8"/>
    <sheet name="Fresh vegetables" sheetId="14" r:id="rId9"/>
    <sheet name="Plantations" sheetId="16" r:id="rId10"/>
    <sheet name="Nursery&amp;Ornam. plants, flowers" sheetId="15" r:id="rId11"/>
    <sheet name="Potatoes" sheetId="17" r:id="rId12"/>
    <sheet name="Fruits" sheetId="18" r:id="rId13"/>
    <sheet name="Wine" sheetId="19" r:id="rId14"/>
    <sheet name="Other crop products" sheetId="20" r:id="rId15"/>
    <sheet name="Cattle" sheetId="21" r:id="rId16"/>
    <sheet name="Pigs" sheetId="22" r:id="rId17"/>
    <sheet name="Poultry" sheetId="23" r:id="rId18"/>
    <sheet name="Sheep and goats" sheetId="24" r:id="rId19"/>
    <sheet name="Equines, other animals" sheetId="52" r:id="rId20"/>
    <sheet name="Milk" sheetId="26" r:id="rId21"/>
    <sheet name="Eggs" sheetId="27" r:id="rId22"/>
    <sheet name="Other animal products" sheetId="28" r:id="rId23"/>
    <sheet name="Agricultural Services" sheetId="29" r:id="rId24"/>
    <sheet name="Non-agricultural activities" sheetId="30" r:id="rId25"/>
    <sheet name="General Intermediate consumptio" sheetId="31" r:id="rId26"/>
    <sheet name="IM_Seeds and planting stock (2" sheetId="55" r:id="rId27"/>
    <sheet name="IM_Energy and lubcricants" sheetId="32" r:id="rId28"/>
    <sheet name="IM_Fertilisers" sheetId="33" r:id="rId29"/>
    <sheet name="IM_Plant protection products" sheetId="34" r:id="rId30"/>
    <sheet name="IM_Veterinary expenses" sheetId="35" r:id="rId31"/>
    <sheet name="IM_Feedingstuffs" sheetId="36" r:id="rId32"/>
    <sheet name="IM_Maintenance of materials" sheetId="37" r:id="rId33"/>
    <sheet name="IM_Maintenance of buildings" sheetId="38" r:id="rId34"/>
    <sheet name="IM_Agricultural services" sheetId="39" r:id="rId35"/>
    <sheet name="IM_FISIM" sheetId="53" r:id="rId36"/>
    <sheet name="IM_Other goods and services" sheetId="40" r:id="rId37"/>
    <sheet name="Compensation of Employees" sheetId="41" r:id="rId38"/>
    <sheet name="Other taxes on production" sheetId="42" r:id="rId39"/>
    <sheet name="Other subsidies on production" sheetId="43" r:id="rId40"/>
    <sheet name="Rents to be paid" sheetId="44" r:id="rId41"/>
    <sheet name="Interest payable" sheetId="45" r:id="rId42"/>
    <sheet name="Interest receivable" sheetId="46" r:id="rId43"/>
    <sheet name="GFCF_agricultural products" sheetId="47" r:id="rId44"/>
    <sheet name="GFCF_non-agricultural products" sheetId="48" r:id="rId45"/>
    <sheet name="Consumption of fixed capital" sheetId="56" r:id="rId46"/>
    <sheet name="Changes in inventories" sheetId="50" r:id="rId47"/>
    <sheet name="Capital transfers" sheetId="51" r:id="rId48"/>
  </sheets>
  <definedNames>
    <definedName name="_xlnm.Print_Area" localSheetId="47">'Capital transfers'!$A$1:$C$19</definedName>
    <definedName name="_xlnm.Print_Area" localSheetId="41">'Interest payable'!$A$1:$K$7</definedName>
    <definedName name="_xlnm.Print_Area" localSheetId="38">'Other taxes on production'!$A$1:$E$34</definedName>
  </definedNames>
  <calcPr calcId="191029"/>
</workbook>
</file>

<file path=xl/comments16.xml><?xml version="1.0" encoding="utf-8"?>
<comments xmlns="http://schemas.openxmlformats.org/spreadsheetml/2006/main">
  <authors>
    <author>Ulf Svensson</author>
  </authors>
  <commentList>
    <comment ref="D39" authorId="0">
      <text>
        <r>
          <rPr>
            <sz val="9"/>
            <rFont val="Tahoma"/>
            <family val="2"/>
          </rPr>
          <t>Average price SEK/Calv</t>
        </r>
      </text>
    </comment>
    <comment ref="D40" authorId="0">
      <text>
        <r>
          <rPr>
            <sz val="9"/>
            <rFont val="Tahoma"/>
            <family val="2"/>
          </rPr>
          <t>Average prise SEK/ adult cattle</t>
        </r>
      </text>
    </comment>
    <comment ref="D42" authorId="0">
      <text>
        <r>
          <rPr>
            <sz val="9"/>
            <rFont val="Tahoma"/>
            <family val="2"/>
          </rPr>
          <t>Average livestock value in SEK/cow</t>
        </r>
      </text>
    </comment>
    <comment ref="D43" authorId="0">
      <text>
        <r>
          <rPr>
            <sz val="9"/>
            <rFont val="Tahoma"/>
            <family val="2"/>
          </rPr>
          <t>Average livestock value in SEK/cow</t>
        </r>
      </text>
    </comment>
  </commentList>
</comments>
</file>

<file path=xl/comments17.xml><?xml version="1.0" encoding="utf-8"?>
<comments xmlns="http://schemas.openxmlformats.org/spreadsheetml/2006/main">
  <authors>
    <author>MAYER Christina</author>
  </authors>
  <commentList>
    <comment ref="C35" authorId="0">
      <text>
        <r>
          <rPr>
            <sz val="9"/>
            <rFont val="Tahoma"/>
            <family val="2"/>
          </rPr>
          <t>slaughterings minus imports of live animals for slaughter</t>
        </r>
      </text>
    </comment>
    <comment ref="C36" authorId="0">
      <text>
        <r>
          <rPr>
            <sz val="9"/>
            <rFont val="Tahoma"/>
            <family val="2"/>
          </rPr>
          <t>exports of live animals for slaughter, breeding and production minus imports of live animals for breeding and production</t>
        </r>
      </text>
    </comment>
    <comment ref="E36" authorId="0">
      <text>
        <r>
          <rPr>
            <sz val="9"/>
            <rFont val="Tahoma"/>
            <family val="2"/>
          </rPr>
          <t xml:space="preserve">values according to foreign trade statistics, adjusted for transport costs and possible export refunds </t>
        </r>
      </text>
    </comment>
  </commentList>
</comments>
</file>

<file path=xl/comments19.xml><?xml version="1.0" encoding="utf-8"?>
<comments xmlns="http://schemas.openxmlformats.org/spreadsheetml/2006/main">
  <authors>
    <author>MAYER Christina</author>
  </authors>
  <commentList>
    <comment ref="C35" authorId="0">
      <text>
        <r>
          <rPr>
            <sz val="9"/>
            <rFont val="Tahoma"/>
            <family val="2"/>
          </rPr>
          <t>slaughterings minus imports of live animals for slaughter</t>
        </r>
      </text>
    </comment>
    <comment ref="C36" authorId="0">
      <text>
        <r>
          <rPr>
            <sz val="9"/>
            <rFont val="Tahoma"/>
            <family val="2"/>
          </rPr>
          <t>exports of live animals for slaughter, breeding and production minus imports of live animals for breeding and production</t>
        </r>
      </text>
    </comment>
    <comment ref="E36" authorId="0">
      <text>
        <r>
          <rPr>
            <sz val="9"/>
            <rFont val="Tahoma"/>
            <family val="2"/>
          </rPr>
          <t xml:space="preserve">values according to foreign trade statistics, adjusted for transport costs and possible export refunds </t>
        </r>
      </text>
    </comment>
  </commentList>
</comments>
</file>

<file path=xl/comments3.xml><?xml version="1.0" encoding="utf-8"?>
<comments xmlns="http://schemas.openxmlformats.org/spreadsheetml/2006/main">
  <authors>
    <author>MAYER Christina</author>
  </authors>
  <commentList>
    <comment ref="B34" authorId="0">
      <text>
        <r>
          <rPr>
            <sz val="9"/>
            <rFont val="Tahoma"/>
            <family val="2"/>
          </rPr>
          <t>refering to output at producer prices</t>
        </r>
      </text>
    </comment>
    <comment ref="B35" authorId="0">
      <text>
        <r>
          <rPr>
            <sz val="9"/>
            <rFont val="Tahoma"/>
            <family val="2"/>
          </rPr>
          <t>refering to output at producer prices</t>
        </r>
      </text>
    </comment>
  </commentList>
</comments>
</file>

<file path=xl/sharedStrings.xml><?xml version="1.0" encoding="utf-8"?>
<sst xmlns="http://schemas.openxmlformats.org/spreadsheetml/2006/main" count="1556" uniqueCount="434">
  <si>
    <t>Production</t>
  </si>
  <si>
    <t>Uses</t>
  </si>
  <si>
    <t>Usable output</t>
  </si>
  <si>
    <t>Quantity</t>
  </si>
  <si>
    <t>Price</t>
  </si>
  <si>
    <t>Value at producer prices</t>
  </si>
  <si>
    <t>Subsidies on products</t>
  </si>
  <si>
    <t>Value at basic prices</t>
  </si>
  <si>
    <t>-Losses</t>
  </si>
  <si>
    <t>Total</t>
  </si>
  <si>
    <t>Current prices</t>
  </si>
  <si>
    <t>Prices n-1</t>
  </si>
  <si>
    <t>Taxes on products</t>
  </si>
  <si>
    <t>Responsible</t>
  </si>
  <si>
    <t>Scope</t>
  </si>
  <si>
    <t>Instructions</t>
  </si>
  <si>
    <r>
      <rPr>
        <sz val="10"/>
        <rFont val="Arial"/>
        <family val="2"/>
      </rPr>
      <t>CONTACT for doubts on filling table:</t>
    </r>
    <r>
      <rPr>
        <u val="single"/>
        <sz val="10"/>
        <color rgb="FF0000FF"/>
        <rFont val="Arial"/>
        <family val="2"/>
      </rPr>
      <t xml:space="preserve"> ESTAT-EAP@ec.europa.eu</t>
    </r>
  </si>
  <si>
    <t>Country</t>
  </si>
  <si>
    <t>If the numerical examples have similarities with other common chapters, indicate them on the related sheet, do not paste the same values.</t>
  </si>
  <si>
    <t xml:space="preserve">In the sheet named 'Country &amp; responsible' provide the information
Provide the values for Production (losses and production), ensuring that usable output is correctly automatically calculated. Then complete with quantities and prices according to the numerical example developed.
The example given already contains some formulas but you can change them to suit your own circumstances.
</t>
  </si>
  <si>
    <t>Other subsidies on production</t>
  </si>
  <si>
    <t>Changes in stocks</t>
  </si>
  <si>
    <t>Numerical example - Cereals</t>
  </si>
  <si>
    <t>Production in 1 000 tons</t>
  </si>
  <si>
    <t>(NC 01110)</t>
  </si>
  <si>
    <t>-Intra-unit consumption: Seeds</t>
  </si>
  <si>
    <t>Usable output minus own seed production</t>
  </si>
  <si>
    <t>Intra-unit consumption: Feedingstuffs</t>
  </si>
  <si>
    <t>Intra-unit consumption: Other</t>
  </si>
  <si>
    <t>Processing by producers (separable activities)</t>
  </si>
  <si>
    <t>Own final consumption</t>
  </si>
  <si>
    <t>12_1</t>
  </si>
  <si>
    <t>Sales to other agricultural units</t>
  </si>
  <si>
    <t>12_2</t>
  </si>
  <si>
    <t>Sales outside of the industry</t>
  </si>
  <si>
    <t>12_3</t>
  </si>
  <si>
    <t>Sales abroad</t>
  </si>
  <si>
    <t>Own-account produced fixed capital goods</t>
  </si>
  <si>
    <t>Numerical example - Oilseeds and oleaginous fruits (including seeds)</t>
  </si>
  <si>
    <t>Numerical example - Protein crops (including seeds)</t>
  </si>
  <si>
    <t>Numerical example - Sugar beet (including seeds)</t>
  </si>
  <si>
    <t>(NC 02400)</t>
  </si>
  <si>
    <t>Numerical example - Other industrial crops</t>
  </si>
  <si>
    <t>Numerical example - Forage plants</t>
  </si>
  <si>
    <t>Numerical example - Fresh vegetables</t>
  </si>
  <si>
    <t>Numerical example - Nursery plants, ornamental plants and flowers (including Christmas trees)</t>
  </si>
  <si>
    <t>Production in 1 000 pieces</t>
  </si>
  <si>
    <t>Numerical example - Plantations</t>
  </si>
  <si>
    <t>Area in hectares</t>
  </si>
  <si>
    <t>(NC 0423100)</t>
  </si>
  <si>
    <t>Numerical example - Potatoes (including seeds)</t>
  </si>
  <si>
    <t>(NC 05000)</t>
  </si>
  <si>
    <t>Numerical example - Fruits</t>
  </si>
  <si>
    <t>(NC 0619210)</t>
  </si>
  <si>
    <t>Numerical example - Wine</t>
  </si>
  <si>
    <t>(NC 07000)</t>
  </si>
  <si>
    <t>Production in 1000 l</t>
  </si>
  <si>
    <t>Numerical example - Seeds</t>
  </si>
  <si>
    <t>Production in tons</t>
  </si>
  <si>
    <t>Production in 1 000 tons live weight</t>
  </si>
  <si>
    <t>1 000 tons live weight</t>
  </si>
  <si>
    <t>Slaughterings</t>
  </si>
  <si>
    <t>Gross indigenous production</t>
  </si>
  <si>
    <t>-Imports in live animals</t>
  </si>
  <si>
    <t>+Exports in live animals</t>
  </si>
  <si>
    <t>Initial stocks</t>
  </si>
  <si>
    <t>Final stocks</t>
  </si>
  <si>
    <t>Culling discount</t>
  </si>
  <si>
    <t>(NC 11210)</t>
  </si>
  <si>
    <t>1 000 heads</t>
  </si>
  <si>
    <t>(NC 11412)</t>
  </si>
  <si>
    <t>Numerical example - Pigs</t>
  </si>
  <si>
    <t>Numerical example - Sheep and goats</t>
  </si>
  <si>
    <t>Numerical example - Poultry</t>
  </si>
  <si>
    <t>Finishedly fattened animals (1 000 heads)</t>
  </si>
  <si>
    <t>Finishedly fattened animals (1 000 tons live weight)</t>
  </si>
  <si>
    <t>Carcass weight (kg)</t>
  </si>
  <si>
    <t>Gross indigenous production (1 000 tons live weight)</t>
  </si>
  <si>
    <t>Numerical example - Milk</t>
  </si>
  <si>
    <t>Numerical example - Equines, other animals</t>
  </si>
  <si>
    <t>(NC 12110)</t>
  </si>
  <si>
    <t>Intra-unit consumption: Seeds</t>
  </si>
  <si>
    <t>Usable output minus own feedingstuffs</t>
  </si>
  <si>
    <t>Coverage rate (%)</t>
  </si>
  <si>
    <t>Losses (%)</t>
  </si>
  <si>
    <t>Dressing percentage (%)</t>
  </si>
  <si>
    <t>Net export of animals for breeding and production (1 000 tons live weight)</t>
  </si>
  <si>
    <t>Numerical example - Eggs</t>
  </si>
  <si>
    <t>(NC 12210)</t>
  </si>
  <si>
    <t>Numerical example - Other animal products</t>
  </si>
  <si>
    <t>(NC 12931)</t>
  </si>
  <si>
    <t>Numerical example - Agricultural services output</t>
  </si>
  <si>
    <t>(NC 15100)</t>
  </si>
  <si>
    <t>Numerical example - Non-agricultural secondary activities (inseparable)</t>
  </si>
  <si>
    <t>(NC 17900)</t>
  </si>
  <si>
    <t>Value</t>
  </si>
  <si>
    <t>Numerical example - Seeds and planting stock (intermediate consumption)</t>
  </si>
  <si>
    <t>(NC 19010)</t>
  </si>
  <si>
    <t>Numerical example - Energy, lubricants</t>
  </si>
  <si>
    <t>(NC 19020)</t>
  </si>
  <si>
    <t>Price index</t>
  </si>
  <si>
    <t>Volume Index</t>
  </si>
  <si>
    <t>Numerical example - Fertilisers and soil improvers</t>
  </si>
  <si>
    <t>(NC 19030)</t>
  </si>
  <si>
    <t>Numerical example - Plant protection products, herbicides, insecticides and pesticides</t>
  </si>
  <si>
    <t>(NC 19040)</t>
  </si>
  <si>
    <t>Numerical example - Veterinary expenses</t>
  </si>
  <si>
    <t>(NC 19050)</t>
  </si>
  <si>
    <t>Numerical example - Feedingstuffs (intermediate consumption)</t>
  </si>
  <si>
    <t>(NC 19060)</t>
  </si>
  <si>
    <t>19060 Feedingstuffs (intermediate consumption)</t>
  </si>
  <si>
    <t>19062 Feedingstuffs purchased from outside the agricultural industry</t>
  </si>
  <si>
    <t>Numerical example - Maintenance of materials</t>
  </si>
  <si>
    <t>(NC 19070)</t>
  </si>
  <si>
    <t>Numerical example - Maintenance of buildings</t>
  </si>
  <si>
    <t>Numerical example - Agricultural services</t>
  </si>
  <si>
    <t>(NC 19090)</t>
  </si>
  <si>
    <t>Volume index</t>
  </si>
  <si>
    <t>Numerical example - Financial Intermediation Services Indirectly Measured (FISIM)</t>
  </si>
  <si>
    <t>(NC 19095)</t>
  </si>
  <si>
    <t>19095 FISIM</t>
  </si>
  <si>
    <t>Numerical example - Other goods and services</t>
  </si>
  <si>
    <t>(NC 19900)</t>
  </si>
  <si>
    <t>(NC 23000)</t>
  </si>
  <si>
    <t>Components</t>
  </si>
  <si>
    <t>Numerical example - Compensation of Employees</t>
  </si>
  <si>
    <t>Numerical example - Other taxes on production</t>
  </si>
  <si>
    <t>(NC 24000)</t>
  </si>
  <si>
    <t>Numerical example - Other subsidies on production</t>
  </si>
  <si>
    <t>(NC 25000)</t>
  </si>
  <si>
    <t>Other environmental measures</t>
  </si>
  <si>
    <t>Energy from biomass</t>
  </si>
  <si>
    <t>Premiums for alpine farming</t>
  </si>
  <si>
    <t>Payments for areas with natural constraints</t>
  </si>
  <si>
    <t>Single farm payment</t>
  </si>
  <si>
    <t>Quality enhancement</t>
  </si>
  <si>
    <t>Compensation for damage due to natural hazards</t>
  </si>
  <si>
    <t>Compansatory payments for livestock diseases</t>
  </si>
  <si>
    <t>Numerical example - Rents and other real estate rental charges to be paid</t>
  </si>
  <si>
    <t>(NC 28000)</t>
  </si>
  <si>
    <t>Interest-rate subsidies</t>
  </si>
  <si>
    <t>(NC 29000)</t>
  </si>
  <si>
    <t>(NC 30000)</t>
  </si>
  <si>
    <t>Numerical examples - GFCF in agricultural products</t>
  </si>
  <si>
    <t>(NC 32200)</t>
  </si>
  <si>
    <t>Breeding sows</t>
  </si>
  <si>
    <t>Fixed asset livestock</t>
  </si>
  <si>
    <t>Difference</t>
  </si>
  <si>
    <t>Price of fixed asset animal</t>
  </si>
  <si>
    <t>Change in livestock population*)</t>
  </si>
  <si>
    <t>*) Final stocks - initial stocks</t>
  </si>
  <si>
    <t>Numerical examples - GFCF in non-agricultural products</t>
  </si>
  <si>
    <t>(NC 33100)</t>
  </si>
  <si>
    <t>GFCF in transport equipment</t>
  </si>
  <si>
    <t>GFCF in materials</t>
  </si>
  <si>
    <t>(NC 33200)</t>
  </si>
  <si>
    <t>(NC 21100)</t>
  </si>
  <si>
    <t xml:space="preserve">GFCF
</t>
  </si>
  <si>
    <t>(NC36000)</t>
  </si>
  <si>
    <t>Numerical example - Capital transfers</t>
  </si>
  <si>
    <t>(NC 37000)</t>
  </si>
  <si>
    <t>Capital transfers</t>
  </si>
  <si>
    <t>Investment grants</t>
  </si>
  <si>
    <t>Improvement of transport accessibility in rural areas (national measures)</t>
  </si>
  <si>
    <t>Agricultural operations; Hydraulic engineering in agriculture</t>
  </si>
  <si>
    <t>Other capital transfers</t>
  </si>
  <si>
    <t>Restructuring and conversion of vineyards</t>
  </si>
  <si>
    <t>Modernisation of agricultural holdings; Investment supports - national measures; Setting up of young farmers</t>
  </si>
  <si>
    <t/>
  </si>
  <si>
    <t>Prices in NAC/1 000 kg</t>
  </si>
  <si>
    <t>Values in million NAC</t>
  </si>
  <si>
    <t>Price index (2019=100)</t>
  </si>
  <si>
    <t>Volume index (2019=100)</t>
  </si>
  <si>
    <t>Prices in NAC/1 000 pieces</t>
  </si>
  <si>
    <t>Prices in NAC/hectare</t>
  </si>
  <si>
    <t>Prices in NAC/1000 l</t>
  </si>
  <si>
    <t>in million NAC</t>
  </si>
  <si>
    <t>Sugar beet 2020</t>
  </si>
  <si>
    <t>Capital transfers 2020</t>
  </si>
  <si>
    <t>Changes in stocks 2020</t>
  </si>
  <si>
    <t>CFC in equipment 2020</t>
  </si>
  <si>
    <t>GFCF in materials 2020</t>
  </si>
  <si>
    <t>GFCF in buildings 2020</t>
  </si>
  <si>
    <t>GFCF in animals 2020</t>
  </si>
  <si>
    <t>Interest received 2020</t>
  </si>
  <si>
    <t>Interest paid 2020</t>
  </si>
  <si>
    <t>Rents and other real estate rental charges to be paid 2020</t>
  </si>
  <si>
    <t>Other subsidies on production 2020</t>
  </si>
  <si>
    <t>Other taxes on production 2020</t>
  </si>
  <si>
    <t>Compensation of Employees 2020</t>
  </si>
  <si>
    <t>Other goods and services 2020</t>
  </si>
  <si>
    <t>FISIM 2020</t>
  </si>
  <si>
    <t>Agricultural services 2020</t>
  </si>
  <si>
    <t>Maintenance of buildings 2020</t>
  </si>
  <si>
    <t>Maintenance of materials 2020</t>
  </si>
  <si>
    <t>Feedingstuffs (intermediate consumption) 2020</t>
  </si>
  <si>
    <t>Veterinary expenses 2020</t>
  </si>
  <si>
    <t>Plant protection products, herbicides, insecticides and pesticides 2020</t>
  </si>
  <si>
    <t>Fertilisers and soil improvers 2020</t>
  </si>
  <si>
    <t>Energy, lubricants 2020</t>
  </si>
  <si>
    <t>Seeds and planting stock (intermediate consumption) 2020</t>
  </si>
  <si>
    <t>Other inseparable secondary activities (goods and services) 2020</t>
  </si>
  <si>
    <t>Agricultural Services 2020</t>
  </si>
  <si>
    <t>Honey 2020</t>
  </si>
  <si>
    <t>Hen eggs 2020</t>
  </si>
  <si>
    <t>Cows' milk 2020</t>
  </si>
  <si>
    <t>Other sheep 2020</t>
  </si>
  <si>
    <t>Fattening pigs 2020</t>
  </si>
  <si>
    <t>Wine 2020</t>
  </si>
  <si>
    <t>Potatoes 2020</t>
  </si>
  <si>
    <t>Establishment of vineyards 2020</t>
  </si>
  <si>
    <t>(2019=100)</t>
  </si>
  <si>
    <t>Entries of chicks 26.11.19- 25.11.20 (1 000 heads)</t>
  </si>
  <si>
    <t xml:space="preserve">Agri-environmental programme </t>
  </si>
  <si>
    <t>Investment supports under Rural Development measures</t>
  </si>
  <si>
    <t>Supports under Rural Development measures</t>
  </si>
  <si>
    <t>Rural Development measures</t>
  </si>
  <si>
    <t>Producer organisations; Organic farming associations; etc</t>
  </si>
  <si>
    <t>Changes in inventories</t>
  </si>
  <si>
    <t>Numerical examples - Changes in inventories</t>
  </si>
  <si>
    <t>Numerical example - Interest receivable</t>
  </si>
  <si>
    <t>Numerical example - Interest payable</t>
  </si>
  <si>
    <r>
      <rPr>
        <b/>
        <sz val="16"/>
        <color theme="1"/>
        <rFont val="Arial"/>
        <family val="2"/>
      </rPr>
      <t>EAA Inventory 2020</t>
    </r>
    <r>
      <rPr>
        <sz val="9"/>
        <color theme="1"/>
        <rFont val="Arial"/>
        <family val="2"/>
      </rPr>
      <t xml:space="preserve">
</t>
    </r>
    <r>
      <rPr>
        <b/>
        <sz val="14"/>
        <color theme="1"/>
        <rFont val="Arial"/>
        <family val="2"/>
      </rPr>
      <t>Numerical example</t>
    </r>
  </si>
  <si>
    <t>This workbook is designed to be used as support to describe your different numerical examples requested in conjunction with the EAA Inventory 2020. It allows you to enter the relevant information referring to the  "NUMERICAL EXAMPLE" where you may detail in numbers how your values are calculated.</t>
  </si>
  <si>
    <t>Sweden</t>
  </si>
  <si>
    <t>Swedish Board of Agriculture</t>
  </si>
  <si>
    <t>Soft wheat and spelt 2020</t>
  </si>
  <si>
    <t>- Feed industry - sold</t>
  </si>
  <si>
    <t>- Cerified seed production - sold</t>
  </si>
  <si>
    <t>- Other - sold</t>
  </si>
  <si>
    <t>(NC 02110)</t>
  </si>
  <si>
    <t>Rape and turnip rape seed 2020</t>
  </si>
  <si>
    <t>Protein crops (incl. Seeds) 2020</t>
  </si>
  <si>
    <t>(NC 02200)</t>
  </si>
  <si>
    <t>Other industrial crops: others 2020</t>
  </si>
  <si>
    <t>(NC 02930)</t>
  </si>
  <si>
    <t>Other forage plants 2020</t>
  </si>
  <si>
    <t>(NC 03900)</t>
  </si>
  <si>
    <t>Intra-unit consumption</t>
  </si>
  <si>
    <t>Intra unit consumption - silage</t>
  </si>
  <si>
    <t>Intra unit consumption - hay</t>
  </si>
  <si>
    <t>Intra unit consumption - straw</t>
  </si>
  <si>
    <t>Sold to other agricultural holdings - silage</t>
  </si>
  <si>
    <t>Sold to other agricultural holdings - hay</t>
  </si>
  <si>
    <t>Sold to other agricultural holdings - straw</t>
  </si>
  <si>
    <t>Sold outside the agricultural sector - silage</t>
  </si>
  <si>
    <t>Sold outside the agricultural sector - hay</t>
  </si>
  <si>
    <t>Sold outside the agricultural sector - straw</t>
  </si>
  <si>
    <t>The price indexes are contructed for EAA purposes</t>
  </si>
  <si>
    <t>Price index (2019=100) - intra unit</t>
  </si>
  <si>
    <t xml:space="preserve">Price index (2019=100) - sold to other agr. holdings and outside the sector </t>
  </si>
  <si>
    <t>Carrots as an example 2020</t>
  </si>
  <si>
    <t>Index contructed from the price</t>
  </si>
  <si>
    <t>There is a subsidie on products for vegetables. In 2020; 1,3 million NAC. This is not separated on separate product but includen in the total of basic prices for vegetables</t>
  </si>
  <si>
    <t>Bulbous flowers as an example 2020</t>
  </si>
  <si>
    <t>Index constructed from the price</t>
  </si>
  <si>
    <t>when calculating prices n-1 for all the nursery plants we use the priceindex for the whole group of products</t>
  </si>
  <si>
    <t>when calculating prices n-1 for all fresh vegetables we use the priceindex for the whole group of products</t>
  </si>
  <si>
    <t>Production (calculated - losses)</t>
  </si>
  <si>
    <t>Human consumption - sold</t>
  </si>
  <si>
    <t>Seed, potatoes for human consumption - sold</t>
  </si>
  <si>
    <t>Starch potatoes - sold</t>
  </si>
  <si>
    <t>Starch potatoes, seeds - sold</t>
  </si>
  <si>
    <t>Feed - potatoes for human consumption</t>
  </si>
  <si>
    <t>Feed - starch potatoes- sold</t>
  </si>
  <si>
    <t>Feed- intra unit consumption</t>
  </si>
  <si>
    <t>Feed- sold to other agricultural units</t>
  </si>
  <si>
    <t xml:space="preserve">Feed total </t>
  </si>
  <si>
    <t>Price index (2019=100) - human consumption</t>
  </si>
  <si>
    <t>Price index Other potatoes (2019=100)</t>
  </si>
  <si>
    <t>Strawberries open ground 2020</t>
  </si>
  <si>
    <t>Not reported, non-significant</t>
  </si>
  <si>
    <t>(NC)</t>
  </si>
  <si>
    <t>Seed for lay as an example 2020</t>
  </si>
  <si>
    <t>Cattle 2020</t>
  </si>
  <si>
    <t>(NC 11100)</t>
  </si>
  <si>
    <t>Price index (2019=100) - Calves</t>
  </si>
  <si>
    <t>Price index (2019=100) - Adult catle</t>
  </si>
  <si>
    <t>Constructed for EAA purposes</t>
  </si>
  <si>
    <t>Gross Fixed Capital Formation</t>
  </si>
  <si>
    <t>Export value -Calves</t>
  </si>
  <si>
    <t>Export value -Adult Cattle</t>
  </si>
  <si>
    <t>Import value - Breeding animals</t>
  </si>
  <si>
    <t>1) For stock changes we use the change int the average slaughtering value of calves and adult cattle to calculate prices n-1</t>
  </si>
  <si>
    <t>2) The change in value of productive livestock in n-1 prices we use an enstimate of average yearly prices per animal</t>
  </si>
  <si>
    <t>Total value culling discount</t>
  </si>
  <si>
    <t>Susidies on products</t>
  </si>
  <si>
    <t>Numerical examples - Cattle  (The same principle is used for Pigs and sheep and goats)</t>
  </si>
  <si>
    <t>Slaughter - Calves at slaughterhouses - 1000 metric tons (carcass weight)</t>
  </si>
  <si>
    <t>Slaughter - Calves outside slaughterhouses - 1000 metric tons  (carcass weight)</t>
  </si>
  <si>
    <t>Slaughter - Adult Cattle - 1000 metric tons  (carcass weight)</t>
  </si>
  <si>
    <t>Number of slaughtered productive livestock (Dairy cows and other cows)</t>
  </si>
  <si>
    <t>Se sheet for cattle. The principles used are the same</t>
  </si>
  <si>
    <t>The same principle is used for Pigs and Sheep and goats</t>
  </si>
  <si>
    <t>(NC 11500)</t>
  </si>
  <si>
    <t>Poultry 2020</t>
  </si>
  <si>
    <t>Broilers</t>
  </si>
  <si>
    <t>Laying hens</t>
  </si>
  <si>
    <t>Broiler (parent)</t>
  </si>
  <si>
    <t>Turkeys</t>
  </si>
  <si>
    <t>Duck</t>
  </si>
  <si>
    <t>Geese</t>
  </si>
  <si>
    <t>Ostrich</t>
  </si>
  <si>
    <t>Export - imports, million SEK</t>
  </si>
  <si>
    <t>Production in 1 000 tons carcass weight or 1000 of live animals</t>
  </si>
  <si>
    <t>Number of animals slaughtered -1000 heads</t>
  </si>
  <si>
    <t>Average slaughter weight, kg/animal</t>
  </si>
  <si>
    <t>Usable output-slaughter weight excluding (discarded carcases)</t>
  </si>
  <si>
    <t>Sales outside the industry - Slaughter - 1000 metric tons, total</t>
  </si>
  <si>
    <r>
      <t>Stock changes - Calves</t>
    </r>
    <r>
      <rPr>
        <vertAlign val="superscript"/>
        <sz val="11"/>
        <color theme="1"/>
        <rFont val="Calibri"/>
        <family val="2"/>
        <scheme val="minor"/>
      </rPr>
      <t xml:space="preserve">1 </t>
    </r>
    <r>
      <rPr>
        <sz val="11"/>
        <color theme="1"/>
        <rFont val="Calibri"/>
        <family val="2"/>
        <scheme val="minor"/>
      </rPr>
      <t>- 1000 heads</t>
    </r>
  </si>
  <si>
    <r>
      <t>Stock changes - Adult cattle excluding cows</t>
    </r>
    <r>
      <rPr>
        <vertAlign val="superscript"/>
        <sz val="11"/>
        <color theme="1"/>
        <rFont val="Calibri"/>
        <family val="2"/>
        <scheme val="minor"/>
      </rPr>
      <t xml:space="preserve">1 </t>
    </r>
    <r>
      <rPr>
        <sz val="11"/>
        <color theme="1"/>
        <rFont val="Calibri"/>
        <family val="2"/>
        <scheme val="minor"/>
      </rPr>
      <t xml:space="preserve"> - 1000 heads</t>
    </r>
  </si>
  <si>
    <r>
      <t>Change in number of productive livestock - Dairy cows</t>
    </r>
    <r>
      <rPr>
        <vertAlign val="superscript"/>
        <sz val="10"/>
        <color theme="1"/>
        <rFont val="Calibri"/>
        <family val="2"/>
        <scheme val="minor"/>
      </rPr>
      <t>2</t>
    </r>
    <r>
      <rPr>
        <sz val="10"/>
        <color theme="1"/>
        <rFont val="Calibri"/>
        <family val="2"/>
        <scheme val="minor"/>
      </rPr>
      <t xml:space="preserve">  - 1000 heads</t>
    </r>
  </si>
  <si>
    <r>
      <t>Change in number of productive livestock - Other cows</t>
    </r>
    <r>
      <rPr>
        <vertAlign val="superscript"/>
        <sz val="10"/>
        <color theme="1"/>
        <rFont val="Calibri"/>
        <family val="2"/>
        <scheme val="minor"/>
      </rPr>
      <t xml:space="preserve">2 </t>
    </r>
    <r>
      <rPr>
        <sz val="10"/>
        <color theme="1"/>
        <rFont val="Calibri"/>
        <family val="2"/>
        <scheme val="minor"/>
      </rPr>
      <t>- 1000 heads</t>
    </r>
  </si>
  <si>
    <t>Average value for live productive livestock (SEK/head)</t>
  </si>
  <si>
    <t>Average slaughtering value for productive livestock (SEK/head)</t>
  </si>
  <si>
    <t>(NC 11900)</t>
  </si>
  <si>
    <r>
      <rPr>
        <b/>
        <sz val="11"/>
        <color theme="1"/>
        <rFont val="Calibri"/>
        <family val="2"/>
        <scheme val="minor"/>
      </rPr>
      <t xml:space="preserve">Rein deer </t>
    </r>
    <r>
      <rPr>
        <b/>
        <u val="single"/>
        <sz val="11"/>
        <color theme="1"/>
        <rFont val="Calibri"/>
        <family val="2"/>
        <scheme val="minor"/>
      </rPr>
      <t>2020 as an example</t>
    </r>
  </si>
  <si>
    <t>Production in 1 000 tons carcass wieght</t>
  </si>
  <si>
    <t>Slaughter - outside slaughterhouses</t>
  </si>
  <si>
    <t>Sales outside of the industry- slaughter in slaughterhouses</t>
  </si>
  <si>
    <t>Compensation for rein deers killed by</t>
  </si>
  <si>
    <t>- predatory animals</t>
  </si>
  <si>
    <t>- trains</t>
  </si>
  <si>
    <t>- other (traffic etc)</t>
  </si>
  <si>
    <t>Selling of skins</t>
  </si>
  <si>
    <t>- Delivered to dairies</t>
  </si>
  <si>
    <t>- Direct selling to consumers</t>
  </si>
  <si>
    <t>Sold (=usable output)</t>
  </si>
  <si>
    <t xml:space="preserve">See table uses below to follow how we compile the production value for cattle in total </t>
  </si>
  <si>
    <t>Greenig paymenet</t>
  </si>
  <si>
    <t>Others (animal welfare measures etc)</t>
  </si>
  <si>
    <t>Premium for young farmers</t>
  </si>
  <si>
    <t>Cattle</t>
  </si>
  <si>
    <t>Pigs</t>
  </si>
  <si>
    <t xml:space="preserve">- Calves </t>
  </si>
  <si>
    <t>- Heifers, bulls, steers</t>
  </si>
  <si>
    <t>Average value in SEK/head</t>
  </si>
  <si>
    <t>Change in number of animals, 1000 heads</t>
  </si>
  <si>
    <t>-Fattening pigs</t>
  </si>
  <si>
    <t>- Young pigs</t>
  </si>
  <si>
    <t>Sheep and goat (Lamb)</t>
  </si>
  <si>
    <t>Other cows</t>
  </si>
  <si>
    <t>Dairy cows</t>
  </si>
  <si>
    <t>Price of fixed asset SEK/animal</t>
  </si>
  <si>
    <t>Price of cull animal, SEK/animal</t>
  </si>
  <si>
    <t>Prices in SEK</t>
  </si>
  <si>
    <t>Quantity (culled animals)</t>
  </si>
  <si>
    <t>Total Cows</t>
  </si>
  <si>
    <t>Boars</t>
  </si>
  <si>
    <t>Ewe and rams</t>
  </si>
  <si>
    <t>Quantities in number of animals</t>
  </si>
  <si>
    <t>Cows (Dairy and other cows)</t>
  </si>
  <si>
    <t>Costs not included in the farmers bookkeeping</t>
  </si>
  <si>
    <t xml:space="preserve">Specific accounts </t>
  </si>
  <si>
    <t>General accounts crop production</t>
  </si>
  <si>
    <t xml:space="preserve">General costs cattle </t>
  </si>
  <si>
    <t>General costs pigs</t>
  </si>
  <si>
    <t>General costs other animals</t>
  </si>
  <si>
    <t>General costs other activities</t>
  </si>
  <si>
    <t>Discounts                                                 (these are minus posts and are deducted in the summary)</t>
  </si>
  <si>
    <t>Summary</t>
  </si>
  <si>
    <t>Adjustments for non-agricultural separable activitites</t>
  </si>
  <si>
    <t xml:space="preserve">Adjustments for reindeer, dog breeding, honey etc. </t>
  </si>
  <si>
    <t>Final costs</t>
  </si>
  <si>
    <t>Items</t>
  </si>
  <si>
    <t>Weighted amount</t>
  </si>
  <si>
    <t>Percentage distributed</t>
  </si>
  <si>
    <t>Weighted amount of accounts</t>
  </si>
  <si>
    <t>SEEDS AND PLANTING STOCK</t>
  </si>
  <si>
    <t>ENERGY; LUBRICANTS</t>
  </si>
  <si>
    <t>+</t>
  </si>
  <si>
    <t>FERTILISERS AND SOIL IMPROVERS</t>
  </si>
  <si>
    <t>PLANT PROTECTION PRODUCTS AND PESTICIDES</t>
  </si>
  <si>
    <t>VETERINARY EXPENSES</t>
  </si>
  <si>
    <t>ANIMAL FEEDINGSTUFFS (excl. Consumption of own prodcution)</t>
  </si>
  <si>
    <t>MAINTENANCE OF MATERIALS</t>
  </si>
  <si>
    <t>MAINTENANCE OF BUILDINGS</t>
  </si>
  <si>
    <t>AGRICULTURAL SERVICES</t>
  </si>
  <si>
    <t>OTHER GOODS AND SERVICES</t>
  </si>
  <si>
    <t>1)</t>
  </si>
  <si>
    <t>Summary general accounts to divide</t>
  </si>
  <si>
    <t>COMPENSATION OF EMPLOYEES</t>
  </si>
  <si>
    <t>-</t>
  </si>
  <si>
    <t>RENTS AND OTHER REAL ESTATE RENTAL CHARGES TO BE PAID</t>
  </si>
  <si>
    <t>INTEREST PAID</t>
  </si>
  <si>
    <t>3)</t>
  </si>
  <si>
    <t>INTERST RECEIVED</t>
  </si>
  <si>
    <t>4)</t>
  </si>
  <si>
    <t>NON-AGRICULTURAL SECONDARY ACTIVITIES (INSEPARABLE)</t>
  </si>
  <si>
    <t>Notes</t>
  </si>
  <si>
    <t>4) FISIM</t>
  </si>
  <si>
    <t>The sum of feedingstuffs bougt from other agricultural holdings and from outside the agricultural industry is estimated by using bookkeping data, see sheet 'General - Intermediate consumption'</t>
  </si>
  <si>
    <t>Feedingstuffs bougt from other agricultural holdings and from outside the agricultural industry (total, souce bookkeping data)</t>
  </si>
  <si>
    <t>19061 Feedingstuffs supplied by other agricultural holdings (from output calculations of crops)</t>
  </si>
  <si>
    <t>19063 Feedingstuffs produced and consumed by the same holding (from output calculations of crops)</t>
  </si>
  <si>
    <t>Numerical example - General for all Intermediate consumption except FISIM and Feedingstuffs.</t>
  </si>
  <si>
    <t>Use of accounts from the farmers bookkeping, Million SEK</t>
  </si>
  <si>
    <t>2)</t>
  </si>
  <si>
    <t>5)</t>
  </si>
  <si>
    <t>1) The 1 611 million SEK includes straw that has been produced and consumed on the same holding to a value of 1 174 million SEK</t>
  </si>
  <si>
    <t>3) Interest paid: The -552 million SEK consists of FISIM -567 and +15 are rents in reindeer breeding, dog breeding, honey, etc</t>
  </si>
  <si>
    <t>2) See annex 3, sheet 'concept 18.5.2.3'</t>
  </si>
  <si>
    <t>In 18.1.3 we decribe how we split general bookkeping accounts on different intermediate consumption items. In this sheet you can see numerical examples for all items except FISM and part of Feedingstuffs (See separate sheets). We do not repeat them for all items.</t>
  </si>
  <si>
    <t>Since all agricultural services simultaneously represent intra-unit consumption of the agricultural industry, the output of agricultural services corresponds to the intermediate consumption item "Agricultural services" on the uses side of the production account. See sheet 'General intermediate consumption</t>
  </si>
  <si>
    <t>See sheet ' General Intermediate consumption</t>
  </si>
  <si>
    <t>See sheet ' General Intermediate consumption'</t>
  </si>
  <si>
    <t>FISIM data is transmitted from National account (Statistics Sweden) i both current prices and prices n-1. Data for 2020 has not yet been transmitted. Preliminary we use constant prices and constant volume.</t>
  </si>
  <si>
    <t>Investments and capital consumption in equipment, Million SEK</t>
  </si>
  <si>
    <t>Investments</t>
  </si>
  <si>
    <t>Yearly investments from survey</t>
  </si>
  <si>
    <t>Investments in reinddeer husbandry etc.</t>
  </si>
  <si>
    <t>Totalt investments</t>
  </si>
  <si>
    <t>Price indices for machinery and equipment</t>
  </si>
  <si>
    <t>Capital consumption</t>
  </si>
  <si>
    <t>Formula for 2013</t>
  </si>
  <si>
    <t>Total capital consumption agriculture (12 year depreciation rate)</t>
  </si>
  <si>
    <t>Capital consumption in reinddeer husbandry etc.</t>
  </si>
  <si>
    <t>Total capital consumption</t>
  </si>
  <si>
    <t>Total Investments in 2015 year prices</t>
  </si>
  <si>
    <t>R12/R16*100</t>
  </si>
  <si>
    <t>Formula for total invstments 2020 in 2015 years prices</t>
  </si>
  <si>
    <t>SUMMA(G14:R14)/12*R16/$M$16</t>
  </si>
  <si>
    <t>Example 2017-2020</t>
  </si>
  <si>
    <t>GFCF in buildings is compiled using a model based on administrative data on preliminary examinations on investments of number of places in livestock building. See sheet 18.1.6-GFCF in annex 5</t>
  </si>
  <si>
    <t>Current prices, million NAC</t>
  </si>
  <si>
    <t xml:space="preserve">GFCF in machines and other equipment </t>
  </si>
  <si>
    <t>GFCF in buildings</t>
  </si>
  <si>
    <t>GFCF in materials is based on a yearly survey of investments in agricultural machinery and equipment. See sheet 18.1.6-GFCF in annex 5</t>
  </si>
  <si>
    <t>See main body of 18.1.3 which contains a decription of how we use bookkeping data to estimate intermediate consumption. In the tabel below you can se how it is done.</t>
  </si>
  <si>
    <t>In the column 'Specific accounts you can see the sum of the accounts that can be attributed to the specific item directly.</t>
  </si>
  <si>
    <t xml:space="preserve">For this item we are using bookkeping data. For numerical example. See sheet ' General Intermediate consumption' were this ouput item is described </t>
  </si>
  <si>
    <t>Non-significant</t>
  </si>
  <si>
    <t>There are no taxes qualifying to be included in 'Other taxes on production'</t>
  </si>
  <si>
    <t>For each item, Input price indexes from the Agricultural Price Statistics is used to calculate the value in 'n-1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</si>
</sst>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
    <numFmt numFmtId="166" formatCode="0.000"/>
    <numFmt numFmtId="167" formatCode="#,##0.0000"/>
    <numFmt numFmtId="168" formatCode="0.0000"/>
    <numFmt numFmtId="169" formatCode="0.0000%"/>
    <numFmt numFmtId="170" formatCode="#,##0.000"/>
    <numFmt numFmtId="171" formatCode="0.00000"/>
    <numFmt numFmtId="172" formatCode="0.000000"/>
  </numFmts>
  <fonts count="47">
    <font>
      <sz val="11"/>
      <color theme="1"/>
      <name val="Calibri"/>
      <family val="2"/>
      <scheme val="minor"/>
    </font>
    <font>
      <sz val="10"/>
      <name val="Arial"/>
      <family val="2"/>
    </font>
    <font>
      <sz val="11"/>
      <color theme="1"/>
      <name val="Arial"/>
      <family val="2"/>
    </font>
    <font>
      <b/>
      <sz val="11"/>
      <color theme="1"/>
      <name val="Calibri"/>
      <family val="2"/>
      <scheme val="minor"/>
    </font>
    <font>
      <b/>
      <sz val="14"/>
      <color theme="1"/>
      <name val="Calibri"/>
      <family val="2"/>
      <scheme val="minor"/>
    </font>
    <font>
      <b/>
      <u val="single"/>
      <sz val="11"/>
      <color theme="1"/>
      <name val="Calibri"/>
      <family val="2"/>
      <scheme val="minor"/>
    </font>
    <font>
      <b/>
      <sz val="15"/>
      <color theme="3"/>
      <name val="Calibri"/>
      <family val="2"/>
      <scheme val="minor"/>
    </font>
    <font>
      <u val="single"/>
      <sz val="10"/>
      <color theme="10"/>
      <name val="Arial"/>
      <family val="2"/>
    </font>
    <font>
      <sz val="9"/>
      <color theme="1"/>
      <name val="Arial"/>
      <family val="2"/>
    </font>
    <font>
      <b/>
      <sz val="16"/>
      <color rgb="FF808080"/>
      <name val="Arial"/>
      <family val="2"/>
    </font>
    <font>
      <u val="single"/>
      <sz val="10"/>
      <color rgb="FF0000FF"/>
      <name val="Arial"/>
      <family val="2"/>
    </font>
    <font>
      <b/>
      <sz val="16"/>
      <color theme="1"/>
      <name val="Arial"/>
      <family val="2"/>
    </font>
    <font>
      <b/>
      <sz val="14"/>
      <color theme="1"/>
      <name val="Arial"/>
      <family val="2"/>
    </font>
    <font>
      <sz val="9"/>
      <name val="Tahoma"/>
      <family val="2"/>
    </font>
    <font>
      <sz val="11"/>
      <color rgb="FF660033"/>
      <name val="Calibri"/>
      <family val="2"/>
      <scheme val="minor"/>
    </font>
    <font>
      <i/>
      <sz val="11"/>
      <color rgb="FFFF0000"/>
      <name val="Calibri"/>
      <family val="2"/>
      <scheme val="minor"/>
    </font>
    <font>
      <i/>
      <sz val="11"/>
      <color theme="1"/>
      <name val="Calibri"/>
      <family val="2"/>
      <scheme val="minor"/>
    </font>
    <font>
      <sz val="11"/>
      <color rgb="FFFF0000"/>
      <name val="Calibri"/>
      <family val="2"/>
      <scheme val="minor"/>
    </font>
    <font>
      <b/>
      <sz val="18"/>
      <color theme="3"/>
      <name val="Calibri Light"/>
      <family val="2"/>
      <scheme val="major"/>
    </font>
    <font>
      <sz val="11"/>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sz val="11"/>
      <color theme="1"/>
      <name val="Calibri"/>
      <family val="2"/>
    </font>
    <font>
      <b/>
      <sz val="13"/>
      <color theme="3"/>
      <name val="Calibri"/>
      <family val="2"/>
      <scheme val="minor"/>
    </font>
    <font>
      <b/>
      <sz val="11"/>
      <color theme="3"/>
      <name val="Calibri"/>
      <family val="2"/>
      <scheme val="minor"/>
    </font>
    <font>
      <sz val="11"/>
      <color rgb="FFFA7D00"/>
      <name val="Calibri"/>
      <family val="2"/>
      <scheme val="minor"/>
    </font>
    <font>
      <b/>
      <sz val="11"/>
      <color theme="0"/>
      <name val="Calibri"/>
      <family val="2"/>
      <scheme val="minor"/>
    </font>
    <font>
      <sz val="9"/>
      <color theme="1"/>
      <name val="Calibri"/>
      <family val="2"/>
      <scheme val="minor"/>
    </font>
    <font>
      <i/>
      <sz val="11"/>
      <color rgb="FFC00000"/>
      <name val="Calibri"/>
      <family val="2"/>
      <scheme val="minor"/>
    </font>
    <font>
      <sz val="11"/>
      <color rgb="FFC00000"/>
      <name val="Calibri"/>
      <family val="2"/>
      <scheme val="minor"/>
    </font>
    <font>
      <sz val="11"/>
      <name val="Calibri"/>
      <family val="2"/>
      <scheme val="minor"/>
    </font>
    <font>
      <b/>
      <sz val="11"/>
      <name val="Calibri"/>
      <family val="2"/>
      <scheme val="minor"/>
    </font>
    <font>
      <vertAlign val="superscript"/>
      <sz val="11"/>
      <color theme="1"/>
      <name val="Calibri"/>
      <family val="2"/>
      <scheme val="minor"/>
    </font>
    <font>
      <vertAlign val="superscript"/>
      <sz val="10"/>
      <color theme="1"/>
      <name val="Calibri"/>
      <family val="2"/>
      <scheme val="minor"/>
    </font>
    <font>
      <sz val="18"/>
      <color theme="1"/>
      <name val="Calibri"/>
      <family val="2"/>
      <scheme val="minor"/>
    </font>
    <font>
      <sz val="18"/>
      <color rgb="FFFF0000"/>
      <name val="Calibri"/>
      <family val="2"/>
      <scheme val="minor"/>
    </font>
    <font>
      <sz val="10"/>
      <color theme="1"/>
      <name val="Calibri"/>
      <family val="2"/>
      <scheme val="minor"/>
    </font>
    <font>
      <b/>
      <sz val="18"/>
      <color theme="1"/>
      <name val="Calibri"/>
      <family val="2"/>
      <scheme val="minor"/>
    </font>
    <font>
      <b/>
      <sz val="11"/>
      <color theme="1" tint="0.5"/>
      <name val="Arial"/>
      <family val="2"/>
    </font>
    <font>
      <b/>
      <sz val="11"/>
      <color rgb="FF000000" tint="0.5"/>
      <name val="Arial"/>
      <family val="2"/>
    </font>
    <font>
      <b/>
      <sz val="8"/>
      <name val="Calibri"/>
      <family val="2"/>
    </font>
  </fonts>
  <fills count="17">
    <fill>
      <patternFill/>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tint="-0.24997000396251678"/>
        <bgColor indexed="64"/>
      </patternFill>
    </fill>
  </fills>
  <borders count="80">
    <border>
      <left/>
      <right/>
      <top/>
      <bottom/>
      <diagonal/>
    </border>
    <border>
      <left/>
      <right/>
      <top/>
      <bottom style="thick">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thin"/>
      <bottom style="thin"/>
    </border>
    <border>
      <left style="medium"/>
      <right style="medium"/>
      <top style="thin"/>
      <bottom style="medium"/>
    </border>
    <border>
      <left style="thin"/>
      <right style="medium"/>
      <top style="thin"/>
      <bottom style="thin"/>
    </border>
    <border>
      <left style="medium"/>
      <right style="thin"/>
      <top style="thin"/>
      <bottom style="thin"/>
    </border>
    <border>
      <left style="medium"/>
      <right style="medium"/>
      <top style="medium"/>
      <bottom style="medium"/>
    </border>
    <border>
      <left style="thin"/>
      <right style="medium"/>
      <top style="medium"/>
      <bottom style="medium"/>
    </border>
    <border>
      <left style="medium"/>
      <right style="thin"/>
      <top style="medium"/>
      <bottom style="medium"/>
    </border>
    <border>
      <left style="thin"/>
      <right style="medium"/>
      <top/>
      <bottom style="medium"/>
    </border>
    <border>
      <left/>
      <right style="medium"/>
      <top style="thin"/>
      <bottom style="thin"/>
    </border>
    <border>
      <left/>
      <right style="medium"/>
      <top style="thin"/>
      <bottom style="medium"/>
    </border>
    <border>
      <left style="medium"/>
      <right style="medium"/>
      <top/>
      <bottom style="thin"/>
    </border>
    <border>
      <left/>
      <right style="medium"/>
      <top/>
      <bottom style="thin"/>
    </border>
    <border>
      <left style="medium"/>
      <right style="medium"/>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border>
    <border>
      <left style="medium"/>
      <right style="thin"/>
      <top style="thin"/>
      <bottom/>
    </border>
    <border>
      <left style="thin"/>
      <right style="medium"/>
      <top style="thin"/>
      <bottom/>
    </border>
    <border>
      <left/>
      <right style="medium"/>
      <top style="medium"/>
      <bottom style="thin"/>
    </border>
    <border>
      <left style="medium"/>
      <right style="thin"/>
      <top/>
      <bottom style="thin"/>
    </border>
    <border>
      <left style="thin"/>
      <right style="medium"/>
      <top/>
      <bottom style="thin"/>
    </border>
    <border>
      <left/>
      <right style="medium"/>
      <top style="medium"/>
      <bottom style="medium"/>
    </border>
    <border>
      <left style="thin"/>
      <right style="medium"/>
      <top/>
      <bottom/>
    </border>
    <border>
      <left/>
      <right style="thin"/>
      <top style="thin"/>
      <bottom style="medium"/>
    </border>
    <border>
      <left style="medium"/>
      <right style="medium"/>
      <top/>
      <bottom style="medium"/>
    </border>
    <border>
      <left style="medium"/>
      <right style="thin"/>
      <top/>
      <bottom style="medium"/>
    </border>
    <border>
      <left style="thin"/>
      <right style="thin"/>
      <top/>
      <bottom style="medium"/>
    </border>
    <border>
      <left style="medium"/>
      <right style="thin"/>
      <top style="medium"/>
      <bottom style="thin"/>
    </border>
    <border>
      <left style="medium"/>
      <right style="medium"/>
      <top/>
      <bottom/>
    </border>
    <border>
      <left/>
      <right style="medium"/>
      <top/>
      <bottom style="medium"/>
    </border>
    <border>
      <left style="medium"/>
      <right style="thin"/>
      <top/>
      <bottom/>
    </border>
    <border>
      <left style="medium"/>
      <right/>
      <top style="thin"/>
      <bottom/>
    </border>
    <border>
      <left style="medium"/>
      <right/>
      <top/>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style="medium"/>
      <right/>
      <top style="medium"/>
      <bottom style="mediu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medium"/>
      <right/>
      <top/>
      <bottom/>
    </border>
    <border>
      <left/>
      <right style="medium"/>
      <top/>
      <bottom/>
    </border>
    <border>
      <left style="thin"/>
      <right style="thin"/>
      <top style="medium"/>
      <bottom style="medium"/>
    </border>
    <border>
      <left style="thin"/>
      <right style="thin"/>
      <top/>
      <bottom/>
    </border>
    <border>
      <left style="thin"/>
      <right style="thin"/>
      <top/>
      <bottom style="thin"/>
    </border>
    <border>
      <left style="thin"/>
      <right style="thin"/>
      <top style="thin"/>
      <bottom style="thin"/>
    </border>
    <border>
      <left style="medium"/>
      <right style="medium"/>
      <top style="medium"/>
      <bottom/>
    </border>
    <border>
      <left style="thin"/>
      <right style="thin"/>
      <top style="thin"/>
      <bottom/>
    </border>
    <border>
      <left/>
      <right/>
      <top style="medium"/>
      <bottom style="thin"/>
    </border>
    <border>
      <left style="thin"/>
      <right/>
      <top style="thin"/>
      <bottom style="thin"/>
    </border>
    <border>
      <left style="thin"/>
      <right/>
      <top style="thin"/>
      <bottom style="medium"/>
    </border>
    <border>
      <left style="thin"/>
      <right/>
      <top/>
      <bottom style="medium"/>
    </border>
    <border>
      <left style="medium"/>
      <right/>
      <top style="medium"/>
      <bottom style="thin"/>
    </border>
    <border>
      <left style="medium"/>
      <right/>
      <top/>
      <bottom style="medium"/>
    </border>
    <border>
      <left style="medium"/>
      <right/>
      <top style="thin"/>
      <bottom style="medium"/>
    </border>
    <border>
      <left style="medium"/>
      <right style="thin"/>
      <top style="medium"/>
      <bottom/>
    </border>
    <border>
      <left style="thin"/>
      <right style="medium"/>
      <top style="medium"/>
      <bottom/>
    </border>
    <border>
      <left style="thin"/>
      <right style="thin"/>
      <top style="thin"/>
      <bottom style="mediu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1" applyNumberFormat="0" applyFill="0" applyAlignment="0" applyProtection="0"/>
    <xf numFmtId="0" fontId="7" fillId="0" borderId="0" applyNumberFormat="0" applyFill="0" applyBorder="0" applyAlignment="0" applyProtection="0"/>
    <xf numFmtId="0" fontId="2" fillId="0" borderId="0">
      <alignment/>
      <protection/>
    </xf>
    <xf numFmtId="0" fontId="0" fillId="0" borderId="0">
      <alignment/>
      <protection/>
    </xf>
    <xf numFmtId="9" fontId="0" fillId="0" borderId="0" applyFont="0" applyFill="0" applyBorder="0" applyAlignment="0" applyProtection="0"/>
    <xf numFmtId="0" fontId="18" fillId="0" borderId="0" applyNumberFormat="0" applyFill="0" applyBorder="0" applyAlignment="0" applyProtection="0"/>
    <xf numFmtId="0" fontId="19"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1" fillId="8" borderId="2" applyNumberFormat="0" applyAlignment="0" applyProtection="0"/>
    <xf numFmtId="0" fontId="22" fillId="8" borderId="3" applyNumberFormat="0" applyAlignment="0" applyProtection="0"/>
    <xf numFmtId="0" fontId="23" fillId="9" borderId="3" applyNumberFormat="0" applyAlignment="0" applyProtection="0"/>
    <xf numFmtId="0" fontId="3" fillId="0" borderId="4" applyNumberFormat="0" applyFill="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0" fillId="12" borderId="5" applyNumberFormat="0" applyFont="0" applyAlignment="0" applyProtection="0"/>
    <xf numFmtId="0" fontId="27" fillId="13" borderId="0" applyNumberFormat="0" applyBorder="0" applyAlignment="0" applyProtection="0"/>
    <xf numFmtId="0" fontId="19" fillId="0" borderId="0">
      <alignment/>
      <protection/>
    </xf>
    <xf numFmtId="0" fontId="0" fillId="0" borderId="0">
      <alignment/>
      <protection/>
    </xf>
    <xf numFmtId="0" fontId="28" fillId="0" borderId="0">
      <alignment/>
      <protection/>
    </xf>
    <xf numFmtId="0" fontId="6" fillId="0" borderId="1"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17" fillId="0" borderId="0" applyNumberFormat="0" applyFill="0" applyBorder="0" applyAlignment="0" applyProtection="0"/>
    <xf numFmtId="0" fontId="32" fillId="14" borderId="9" applyNumberFormat="0" applyAlignment="0" applyProtection="0"/>
    <xf numFmtId="0" fontId="19" fillId="0" borderId="0">
      <alignment/>
      <protection/>
    </xf>
    <xf numFmtId="0" fontId="2" fillId="0" borderId="0">
      <alignment/>
      <protection/>
    </xf>
    <xf numFmtId="0" fontId="19" fillId="0" borderId="0">
      <alignment/>
      <protection/>
    </xf>
    <xf numFmtId="0" fontId="2" fillId="0" borderId="0">
      <alignment/>
      <protection/>
    </xf>
  </cellStyleXfs>
  <cellXfs count="442">
    <xf numFmtId="0" fontId="0" fillId="0" borderId="0" xfId="0"/>
    <xf numFmtId="0" fontId="4" fillId="0" borderId="0" xfId="0" applyFont="1"/>
    <xf numFmtId="0" fontId="8" fillId="0" borderId="0" xfId="0" applyFont="1" applyFill="1" applyBorder="1"/>
    <xf numFmtId="0" fontId="8" fillId="0" borderId="0" xfId="0" applyFont="1" applyFill="1" applyBorder="1" applyAlignment="1">
      <alignment vertical="center"/>
    </xf>
    <xf numFmtId="0" fontId="0" fillId="0" borderId="0" xfId="22" applyFont="1">
      <alignment/>
      <protection/>
    </xf>
    <xf numFmtId="0" fontId="0" fillId="0" borderId="0" xfId="23">
      <alignment/>
      <protection/>
    </xf>
    <xf numFmtId="0" fontId="4" fillId="0" borderId="0" xfId="23" applyFont="1">
      <alignment/>
      <protection/>
    </xf>
    <xf numFmtId="0" fontId="5" fillId="0" borderId="0" xfId="23" applyFont="1">
      <alignment/>
      <protection/>
    </xf>
    <xf numFmtId="0" fontId="0" fillId="0" borderId="0" xfId="23" applyFont="1">
      <alignment/>
      <protection/>
    </xf>
    <xf numFmtId="0" fontId="3" fillId="0" borderId="0" xfId="23" applyFont="1" applyAlignment="1">
      <alignment horizontal="right"/>
      <protection/>
    </xf>
    <xf numFmtId="0" fontId="14" fillId="0" borderId="0" xfId="23" applyFont="1" applyAlignment="1">
      <alignment horizontal="center"/>
      <protection/>
    </xf>
    <xf numFmtId="0" fontId="0" fillId="0" borderId="10" xfId="23" applyBorder="1" quotePrefix="1">
      <alignment/>
      <protection/>
    </xf>
    <xf numFmtId="0" fontId="3" fillId="0" borderId="10" xfId="23" applyFont="1" applyBorder="1">
      <alignment/>
      <protection/>
    </xf>
    <xf numFmtId="0" fontId="3" fillId="0" borderId="11" xfId="23" applyFont="1" applyBorder="1">
      <alignment/>
      <protection/>
    </xf>
    <xf numFmtId="0" fontId="0" fillId="0" borderId="0" xfId="23" quotePrefix="1">
      <alignment/>
      <protection/>
    </xf>
    <xf numFmtId="3" fontId="0" fillId="0" borderId="0" xfId="23" applyNumberFormat="1">
      <alignment/>
      <protection/>
    </xf>
    <xf numFmtId="0" fontId="3" fillId="0" borderId="0" xfId="23" applyFont="1">
      <alignment/>
      <protection/>
    </xf>
    <xf numFmtId="3" fontId="3" fillId="0" borderId="0" xfId="23" applyNumberFormat="1" applyFont="1">
      <alignment/>
      <protection/>
    </xf>
    <xf numFmtId="0" fontId="0" fillId="0" borderId="10" xfId="23" applyFont="1" applyBorder="1">
      <alignment/>
      <protection/>
    </xf>
    <xf numFmtId="1" fontId="0" fillId="0" borderId="12" xfId="23" applyNumberFormat="1" applyBorder="1">
      <alignment/>
      <protection/>
    </xf>
    <xf numFmtId="165" fontId="0" fillId="0" borderId="13" xfId="23" applyNumberFormat="1" applyBorder="1">
      <alignment/>
      <protection/>
    </xf>
    <xf numFmtId="165" fontId="0" fillId="0" borderId="12" xfId="23" applyNumberFormat="1" applyBorder="1">
      <alignment/>
      <protection/>
    </xf>
    <xf numFmtId="0" fontId="3" fillId="0" borderId="14" xfId="23" applyFont="1" applyBorder="1">
      <alignment/>
      <protection/>
    </xf>
    <xf numFmtId="0" fontId="0" fillId="0" borderId="15" xfId="23" applyBorder="1">
      <alignment/>
      <protection/>
    </xf>
    <xf numFmtId="165" fontId="3" fillId="0" borderId="16" xfId="23" applyNumberFormat="1" applyFont="1" applyBorder="1">
      <alignment/>
      <protection/>
    </xf>
    <xf numFmtId="165" fontId="3" fillId="0" borderId="15" xfId="23" applyNumberFormat="1" applyFont="1" applyBorder="1">
      <alignment/>
      <protection/>
    </xf>
    <xf numFmtId="0" fontId="15" fillId="0" borderId="0" xfId="23" applyFont="1">
      <alignment/>
      <protection/>
    </xf>
    <xf numFmtId="164" fontId="0" fillId="0" borderId="17" xfId="23" applyNumberFormat="1" applyBorder="1">
      <alignment/>
      <protection/>
    </xf>
    <xf numFmtId="0" fontId="0" fillId="0" borderId="0" xfId="23" applyFont="1">
      <alignment/>
      <protection/>
    </xf>
    <xf numFmtId="0" fontId="0" fillId="0" borderId="0" xfId="22" applyFont="1">
      <alignment/>
      <protection/>
    </xf>
    <xf numFmtId="1" fontId="0" fillId="0" borderId="18" xfId="23" applyNumberFormat="1" applyBorder="1">
      <alignment/>
      <protection/>
    </xf>
    <xf numFmtId="1" fontId="3" fillId="0" borderId="18" xfId="23" applyNumberFormat="1" applyFont="1" applyBorder="1">
      <alignment/>
      <protection/>
    </xf>
    <xf numFmtId="1" fontId="0" fillId="0" borderId="13" xfId="23" applyNumberFormat="1" applyBorder="1">
      <alignment/>
      <protection/>
    </xf>
    <xf numFmtId="1" fontId="3" fillId="0" borderId="16" xfId="23" applyNumberFormat="1" applyFont="1" applyBorder="1">
      <alignment/>
      <protection/>
    </xf>
    <xf numFmtId="0" fontId="3" fillId="0" borderId="0" xfId="23" applyFont="1" applyBorder="1">
      <alignment/>
      <protection/>
    </xf>
    <xf numFmtId="1" fontId="0" fillId="0" borderId="0" xfId="23" applyNumberFormat="1" applyBorder="1">
      <alignment/>
      <protection/>
    </xf>
    <xf numFmtId="0" fontId="0" fillId="0" borderId="10" xfId="23" applyFont="1" applyBorder="1">
      <alignment/>
      <protection/>
    </xf>
    <xf numFmtId="0" fontId="0" fillId="0" borderId="10" xfId="23" applyFont="1" applyBorder="1" quotePrefix="1">
      <alignment/>
      <protection/>
    </xf>
    <xf numFmtId="1" fontId="3" fillId="0" borderId="19" xfId="23" applyNumberFormat="1" applyFont="1" applyBorder="1">
      <alignment/>
      <protection/>
    </xf>
    <xf numFmtId="0" fontId="0" fillId="0" borderId="11" xfId="23" applyFont="1" applyBorder="1">
      <alignment/>
      <protection/>
    </xf>
    <xf numFmtId="1" fontId="0" fillId="0" borderId="19" xfId="23" applyNumberFormat="1" applyFont="1" applyBorder="1">
      <alignment/>
      <protection/>
    </xf>
    <xf numFmtId="1" fontId="0" fillId="0" borderId="0" xfId="23" applyNumberFormat="1">
      <alignment/>
      <protection/>
    </xf>
    <xf numFmtId="164" fontId="0" fillId="0" borderId="13" xfId="23" applyNumberFormat="1" applyBorder="1">
      <alignment/>
      <protection/>
    </xf>
    <xf numFmtId="166" fontId="0" fillId="0" borderId="13" xfId="23" applyNumberFormat="1" applyBorder="1">
      <alignment/>
      <protection/>
    </xf>
    <xf numFmtId="164" fontId="0" fillId="0" borderId="18" xfId="23" applyNumberFormat="1" applyBorder="1">
      <alignment/>
      <protection/>
    </xf>
    <xf numFmtId="164" fontId="3" fillId="0" borderId="19" xfId="23" applyNumberFormat="1" applyFont="1" applyBorder="1">
      <alignment/>
      <protection/>
    </xf>
    <xf numFmtId="164" fontId="0" fillId="0" borderId="19" xfId="23" applyNumberFormat="1" applyFont="1" applyBorder="1">
      <alignment/>
      <protection/>
    </xf>
    <xf numFmtId="166" fontId="0" fillId="0" borderId="0" xfId="23" applyNumberFormat="1">
      <alignment/>
      <protection/>
    </xf>
    <xf numFmtId="166" fontId="3" fillId="0" borderId="18" xfId="23" applyNumberFormat="1" applyFont="1" applyBorder="1">
      <alignment/>
      <protection/>
    </xf>
    <xf numFmtId="166" fontId="3" fillId="0" borderId="19" xfId="23" applyNumberFormat="1" applyFont="1" applyBorder="1">
      <alignment/>
      <protection/>
    </xf>
    <xf numFmtId="164" fontId="3" fillId="0" borderId="16" xfId="23" applyNumberFormat="1" applyFont="1" applyBorder="1">
      <alignment/>
      <protection/>
    </xf>
    <xf numFmtId="166" fontId="3" fillId="0" borderId="16" xfId="23" applyNumberFormat="1" applyFont="1" applyBorder="1">
      <alignment/>
      <protection/>
    </xf>
    <xf numFmtId="0" fontId="0" fillId="0" borderId="20" xfId="23" applyFont="1" applyBorder="1">
      <alignment/>
      <protection/>
    </xf>
    <xf numFmtId="164" fontId="0" fillId="0" borderId="21" xfId="23" applyNumberFormat="1" applyBorder="1">
      <alignment/>
      <protection/>
    </xf>
    <xf numFmtId="0" fontId="0" fillId="0" borderId="0" xfId="23" applyFont="1" applyBorder="1" applyAlignment="1">
      <alignment horizontal="left" indent="2"/>
      <protection/>
    </xf>
    <xf numFmtId="164" fontId="0" fillId="0" borderId="0" xfId="23" applyNumberFormat="1" applyFont="1" applyBorder="1">
      <alignment/>
      <protection/>
    </xf>
    <xf numFmtId="0" fontId="0" fillId="0" borderId="22" xfId="23" applyFont="1" applyBorder="1">
      <alignment/>
      <protection/>
    </xf>
    <xf numFmtId="0" fontId="5" fillId="0" borderId="0" xfId="23" applyFont="1" applyAlignment="1">
      <alignment vertical="top" wrapText="1"/>
      <protection/>
    </xf>
    <xf numFmtId="0" fontId="0" fillId="0" borderId="0" xfId="22" applyFont="1" applyAlignment="1">
      <alignment vertical="top"/>
      <protection/>
    </xf>
    <xf numFmtId="0" fontId="3" fillId="0" borderId="23" xfId="23" applyFont="1" applyBorder="1" applyAlignment="1">
      <alignment horizontal="center" vertical="top" wrapText="1"/>
      <protection/>
    </xf>
    <xf numFmtId="0" fontId="3" fillId="0" borderId="24" xfId="23" applyFont="1" applyBorder="1" applyAlignment="1">
      <alignment horizontal="center" vertical="top" wrapText="1"/>
      <protection/>
    </xf>
    <xf numFmtId="0" fontId="3" fillId="0" borderId="13" xfId="23" applyFont="1" applyBorder="1" applyAlignment="1">
      <alignment horizontal="center" vertical="top" wrapText="1"/>
      <protection/>
    </xf>
    <xf numFmtId="0" fontId="0" fillId="0" borderId="10" xfId="23" applyFont="1" applyBorder="1" applyAlignment="1">
      <alignment vertical="top" wrapText="1"/>
      <protection/>
    </xf>
    <xf numFmtId="165" fontId="0" fillId="0" borderId="13" xfId="23" applyNumberFormat="1" applyBorder="1">
      <alignment/>
      <protection/>
    </xf>
    <xf numFmtId="0" fontId="0" fillId="0" borderId="11" xfId="23" applyFont="1" applyBorder="1" applyAlignment="1">
      <alignment vertical="top" wrapText="1"/>
      <protection/>
    </xf>
    <xf numFmtId="164" fontId="0" fillId="0" borderId="13" xfId="23" applyNumberFormat="1" applyBorder="1">
      <alignment/>
      <protection/>
    </xf>
    <xf numFmtId="164" fontId="0" fillId="0" borderId="13" xfId="23" applyNumberFormat="1" applyFont="1" applyBorder="1" applyAlignment="1">
      <alignment horizontal="right"/>
      <protection/>
    </xf>
    <xf numFmtId="164" fontId="0" fillId="0" borderId="12" xfId="23" applyNumberFormat="1" applyFont="1" applyBorder="1" applyAlignment="1">
      <alignment horizontal="right"/>
      <protection/>
    </xf>
    <xf numFmtId="164" fontId="0" fillId="0" borderId="25" xfId="23" applyNumberFormat="1" applyBorder="1">
      <alignment/>
      <protection/>
    </xf>
    <xf numFmtId="164" fontId="0" fillId="0" borderId="26" xfId="23" applyNumberFormat="1" applyBorder="1">
      <alignment/>
      <protection/>
    </xf>
    <xf numFmtId="0" fontId="0" fillId="0" borderId="0" xfId="23" applyFont="1" applyFill="1">
      <alignment/>
      <protection/>
    </xf>
    <xf numFmtId="0" fontId="0" fillId="0" borderId="27" xfId="23" applyFont="1" applyBorder="1" applyAlignment="1">
      <alignment vertical="top" wrapText="1"/>
      <protection/>
    </xf>
    <xf numFmtId="164" fontId="0" fillId="0" borderId="28" xfId="23" applyNumberFormat="1" applyFont="1" applyBorder="1" applyAlignment="1">
      <alignment horizontal="right"/>
      <protection/>
    </xf>
    <xf numFmtId="164" fontId="0" fillId="0" borderId="29" xfId="23" applyNumberFormat="1" applyFont="1" applyBorder="1" applyAlignment="1">
      <alignment horizontal="right"/>
      <protection/>
    </xf>
    <xf numFmtId="164" fontId="0" fillId="0" borderId="0" xfId="23" applyNumberFormat="1">
      <alignment/>
      <protection/>
    </xf>
    <xf numFmtId="164" fontId="0" fillId="0" borderId="26" xfId="23" applyNumberFormat="1" applyBorder="1">
      <alignment/>
      <protection/>
    </xf>
    <xf numFmtId="0" fontId="3" fillId="0" borderId="0" xfId="23" applyFont="1" applyBorder="1" applyAlignment="1">
      <alignment horizontal="center" vertical="top"/>
      <protection/>
    </xf>
    <xf numFmtId="0" fontId="0" fillId="0" borderId="0" xfId="23" applyFont="1" applyBorder="1" applyAlignment="1">
      <alignment horizontal="center" vertical="top" wrapText="1"/>
      <protection/>
    </xf>
    <xf numFmtId="164" fontId="0" fillId="0" borderId="0" xfId="23" applyNumberFormat="1" applyBorder="1">
      <alignment/>
      <protection/>
    </xf>
    <xf numFmtId="0" fontId="0" fillId="0" borderId="22" xfId="23" applyFont="1" applyFill="1" applyBorder="1" applyAlignment="1">
      <alignment vertical="top" wrapText="1"/>
      <protection/>
    </xf>
    <xf numFmtId="1" fontId="0" fillId="0" borderId="30" xfId="23" applyNumberFormat="1" applyFont="1" applyFill="1" applyBorder="1">
      <alignment/>
      <protection/>
    </xf>
    <xf numFmtId="0" fontId="0" fillId="0" borderId="0" xfId="23" applyFill="1">
      <alignment/>
      <protection/>
    </xf>
    <xf numFmtId="0" fontId="34" fillId="0" borderId="0" xfId="23" applyFont="1">
      <alignment/>
      <protection/>
    </xf>
    <xf numFmtId="167" fontId="34" fillId="0" borderId="0" xfId="23" applyNumberFormat="1" applyFont="1">
      <alignment/>
      <protection/>
    </xf>
    <xf numFmtId="0" fontId="0" fillId="0" borderId="20" xfId="23" applyFont="1" applyBorder="1">
      <alignment/>
      <protection/>
    </xf>
    <xf numFmtId="1" fontId="0" fillId="0" borderId="31" xfId="23" applyNumberFormat="1" applyBorder="1">
      <alignment/>
      <protection/>
    </xf>
    <xf numFmtId="1" fontId="0" fillId="0" borderId="32" xfId="23" applyNumberFormat="1" applyBorder="1">
      <alignment/>
      <protection/>
    </xf>
    <xf numFmtId="165" fontId="0" fillId="0" borderId="31" xfId="23" applyNumberFormat="1" applyBorder="1">
      <alignment/>
      <protection/>
    </xf>
    <xf numFmtId="165" fontId="0" fillId="0" borderId="32" xfId="23" applyNumberFormat="1" applyBorder="1">
      <alignment/>
      <protection/>
    </xf>
    <xf numFmtId="0" fontId="3" fillId="0" borderId="25" xfId="23" applyFont="1" applyBorder="1" applyAlignment="1">
      <alignment horizontal="center" vertical="top" wrapText="1"/>
      <protection/>
    </xf>
    <xf numFmtId="0" fontId="3" fillId="0" borderId="26" xfId="23" applyFont="1" applyBorder="1" applyAlignment="1">
      <alignment horizontal="center" vertical="top" wrapText="1"/>
      <protection/>
    </xf>
    <xf numFmtId="0" fontId="3" fillId="0" borderId="17" xfId="23" applyFont="1" applyBorder="1" applyAlignment="1">
      <alignment horizontal="center" vertical="top" wrapText="1"/>
      <protection/>
    </xf>
    <xf numFmtId="0" fontId="0" fillId="0" borderId="20" xfId="23" applyBorder="1">
      <alignment/>
      <protection/>
    </xf>
    <xf numFmtId="1" fontId="0" fillId="0" borderId="21" xfId="23" applyNumberFormat="1" applyBorder="1">
      <alignment/>
      <protection/>
    </xf>
    <xf numFmtId="0" fontId="0" fillId="0" borderId="14" xfId="23" applyBorder="1">
      <alignment/>
      <protection/>
    </xf>
    <xf numFmtId="0" fontId="3" fillId="0" borderId="33" xfId="23" applyFont="1" applyBorder="1" applyAlignment="1">
      <alignment horizontal="center"/>
      <protection/>
    </xf>
    <xf numFmtId="164" fontId="0" fillId="0" borderId="34" xfId="23" applyNumberFormat="1" applyBorder="1">
      <alignment/>
      <protection/>
    </xf>
    <xf numFmtId="0" fontId="3" fillId="0" borderId="15" xfId="23" applyFont="1" applyBorder="1">
      <alignment/>
      <protection/>
    </xf>
    <xf numFmtId="164" fontId="0" fillId="0" borderId="24" xfId="23" applyNumberFormat="1" applyBorder="1">
      <alignment/>
      <protection/>
    </xf>
    <xf numFmtId="166" fontId="0" fillId="0" borderId="21" xfId="23" applyNumberFormat="1" applyBorder="1">
      <alignment/>
      <protection/>
    </xf>
    <xf numFmtId="166" fontId="0" fillId="0" borderId="31" xfId="23" applyNumberFormat="1" applyBorder="1">
      <alignment/>
      <protection/>
    </xf>
    <xf numFmtId="0" fontId="3" fillId="0" borderId="25" xfId="23" applyFont="1" applyBorder="1" applyAlignment="1">
      <alignment horizontal="right" vertical="top" wrapText="1"/>
      <protection/>
    </xf>
    <xf numFmtId="0" fontId="3" fillId="0" borderId="17" xfId="23" applyFont="1" applyBorder="1" applyAlignment="1">
      <alignment horizontal="right" vertical="top" wrapText="1"/>
      <protection/>
    </xf>
    <xf numFmtId="0" fontId="0" fillId="0" borderId="20" xfId="23" applyFont="1" applyBorder="1" applyAlignment="1">
      <alignment vertical="top" wrapText="1"/>
      <protection/>
    </xf>
    <xf numFmtId="0" fontId="0" fillId="0" borderId="35" xfId="23" applyFont="1" applyBorder="1" applyAlignment="1">
      <alignment horizontal="center" vertical="top" wrapText="1"/>
      <protection/>
    </xf>
    <xf numFmtId="0" fontId="3" fillId="0" borderId="12" xfId="23" applyFont="1" applyBorder="1" applyAlignment="1">
      <alignment horizontal="center" vertical="top" wrapText="1"/>
      <protection/>
    </xf>
    <xf numFmtId="0" fontId="0" fillId="0" borderId="25" xfId="23" applyFont="1" applyBorder="1" applyAlignment="1">
      <alignment horizontal="center" vertical="top" wrapText="1"/>
      <protection/>
    </xf>
    <xf numFmtId="164" fontId="0" fillId="0" borderId="31" xfId="23" applyNumberFormat="1" applyFont="1" applyBorder="1">
      <alignment/>
      <protection/>
    </xf>
    <xf numFmtId="164" fontId="0" fillId="0" borderId="32" xfId="23" applyNumberFormat="1" applyFont="1" applyBorder="1">
      <alignment/>
      <protection/>
    </xf>
    <xf numFmtId="0" fontId="0" fillId="0" borderId="36" xfId="23" applyFont="1" applyBorder="1" applyAlignment="1">
      <alignment vertical="top" wrapText="1"/>
      <protection/>
    </xf>
    <xf numFmtId="0" fontId="3" fillId="0" borderId="14" xfId="23" applyFont="1" applyBorder="1" applyAlignment="1">
      <alignment vertical="top" wrapText="1"/>
      <protection/>
    </xf>
    <xf numFmtId="0" fontId="3" fillId="0" borderId="22" xfId="23" applyFont="1" applyBorder="1" applyAlignment="1">
      <alignment horizontal="center" vertical="center"/>
      <protection/>
    </xf>
    <xf numFmtId="0" fontId="3" fillId="0" borderId="10" xfId="23" applyFont="1" applyBorder="1" applyAlignment="1">
      <alignment horizontal="center" vertical="top" wrapText="1"/>
      <protection/>
    </xf>
    <xf numFmtId="0" fontId="0" fillId="0" borderId="11" xfId="23" applyFont="1" applyBorder="1" applyAlignment="1">
      <alignment horizontal="center" vertical="top" wrapText="1"/>
      <protection/>
    </xf>
    <xf numFmtId="0" fontId="0" fillId="0" borderId="0" xfId="23" applyAlignment="1">
      <alignment vertical="top"/>
      <protection/>
    </xf>
    <xf numFmtId="0" fontId="34" fillId="0" borderId="0" xfId="23" applyFont="1" applyAlignment="1">
      <alignment horizontal="right"/>
      <protection/>
    </xf>
    <xf numFmtId="0" fontId="0" fillId="0" borderId="10" xfId="23" applyFont="1" applyBorder="1">
      <alignment/>
      <protection/>
    </xf>
    <xf numFmtId="0" fontId="0" fillId="0" borderId="27" xfId="23" applyFont="1" applyBorder="1">
      <alignment/>
      <protection/>
    </xf>
    <xf numFmtId="0" fontId="0" fillId="0" borderId="37" xfId="23" applyBorder="1">
      <alignment/>
      <protection/>
    </xf>
    <xf numFmtId="0" fontId="0" fillId="0" borderId="38" xfId="23" applyBorder="1">
      <alignment/>
      <protection/>
    </xf>
    <xf numFmtId="0" fontId="17" fillId="0" borderId="0" xfId="23" applyFont="1">
      <alignment/>
      <protection/>
    </xf>
    <xf numFmtId="0" fontId="3" fillId="0" borderId="36" xfId="23" applyFont="1" applyBorder="1" applyAlignment="1">
      <alignment horizontal="center"/>
      <protection/>
    </xf>
    <xf numFmtId="0" fontId="0" fillId="0" borderId="36" xfId="23" applyFont="1" applyBorder="1">
      <alignment/>
      <protection/>
    </xf>
    <xf numFmtId="1" fontId="0" fillId="0" borderId="14" xfId="23" applyNumberFormat="1" applyBorder="1">
      <alignment/>
      <protection/>
    </xf>
    <xf numFmtId="0" fontId="3" fillId="0" borderId="22" xfId="23" applyFont="1" applyBorder="1" applyAlignment="1">
      <alignment horizontal="center" wrapText="1"/>
      <protection/>
    </xf>
    <xf numFmtId="0" fontId="3" fillId="0" borderId="39" xfId="23" applyFont="1" applyBorder="1" applyAlignment="1">
      <alignment horizontal="center" vertical="top" wrapText="1"/>
      <protection/>
    </xf>
    <xf numFmtId="1" fontId="0" fillId="0" borderId="39" xfId="23" applyNumberFormat="1" applyBorder="1">
      <alignment/>
      <protection/>
    </xf>
    <xf numFmtId="1" fontId="0" fillId="0" borderId="23" xfId="23" applyNumberFormat="1" applyBorder="1">
      <alignment/>
      <protection/>
    </xf>
    <xf numFmtId="1" fontId="0" fillId="0" borderId="24" xfId="23" applyNumberFormat="1" applyBorder="1">
      <alignment/>
      <protection/>
    </xf>
    <xf numFmtId="0" fontId="0" fillId="0" borderId="17" xfId="23" applyBorder="1">
      <alignment/>
      <protection/>
    </xf>
    <xf numFmtId="164" fontId="0" fillId="0" borderId="11" xfId="23" applyNumberFormat="1" applyBorder="1">
      <alignment/>
      <protection/>
    </xf>
    <xf numFmtId="164" fontId="0" fillId="0" borderId="14" xfId="23" applyNumberFormat="1" applyBorder="1">
      <alignment/>
      <protection/>
    </xf>
    <xf numFmtId="0" fontId="3" fillId="15" borderId="22" xfId="23" applyFont="1" applyFill="1" applyBorder="1" applyAlignment="1">
      <alignment horizontal="center" vertical="top" wrapText="1"/>
      <protection/>
    </xf>
    <xf numFmtId="0" fontId="3" fillId="15" borderId="36" xfId="23" applyFont="1" applyFill="1" applyBorder="1" applyAlignment="1">
      <alignment horizontal="center"/>
      <protection/>
    </xf>
    <xf numFmtId="164" fontId="3" fillId="0" borderId="14" xfId="23" applyNumberFormat="1" applyFont="1" applyBorder="1">
      <alignment/>
      <protection/>
    </xf>
    <xf numFmtId="0" fontId="33" fillId="0" borderId="0" xfId="23" applyFont="1">
      <alignment/>
      <protection/>
    </xf>
    <xf numFmtId="0" fontId="3" fillId="15" borderId="22" xfId="23" applyFont="1" applyFill="1" applyBorder="1" applyAlignment="1">
      <alignment horizontal="center" wrapText="1"/>
      <protection/>
    </xf>
    <xf numFmtId="169" fontId="0" fillId="0" borderId="0" xfId="23" applyNumberFormat="1">
      <alignment/>
      <protection/>
    </xf>
    <xf numFmtId="9" fontId="0" fillId="0" borderId="0" xfId="23" applyNumberFormat="1">
      <alignment/>
      <protection/>
    </xf>
    <xf numFmtId="168" fontId="34" fillId="0" borderId="0" xfId="23" applyNumberFormat="1" applyFont="1">
      <alignment/>
      <protection/>
    </xf>
    <xf numFmtId="170" fontId="34" fillId="0" borderId="0" xfId="23" applyNumberFormat="1" applyFont="1">
      <alignment/>
      <protection/>
    </xf>
    <xf numFmtId="164" fontId="0" fillId="0" borderId="15" xfId="23" applyNumberFormat="1" applyBorder="1">
      <alignment/>
      <protection/>
    </xf>
    <xf numFmtId="0" fontId="0" fillId="0" borderId="0" xfId="23" applyAlignment="1">
      <alignment horizontal="right"/>
      <protection/>
    </xf>
    <xf numFmtId="0" fontId="0" fillId="0" borderId="0" xfId="23" applyFont="1" applyAlignment="1" quotePrefix="1">
      <alignment vertical="top"/>
      <protection/>
    </xf>
    <xf numFmtId="0" fontId="35" fillId="0" borderId="0" xfId="23" applyFont="1">
      <alignment/>
      <protection/>
    </xf>
    <xf numFmtId="0" fontId="0" fillId="0" borderId="0" xfId="23">
      <alignment/>
      <protection/>
    </xf>
    <xf numFmtId="0" fontId="0" fillId="0" borderId="40" xfId="23" applyBorder="1">
      <alignment/>
      <protection/>
    </xf>
    <xf numFmtId="0" fontId="0" fillId="0" borderId="11" xfId="23" applyBorder="1">
      <alignment/>
      <protection/>
    </xf>
    <xf numFmtId="0" fontId="0" fillId="0" borderId="26" xfId="23" applyFont="1" applyBorder="1" applyAlignment="1">
      <alignment horizontal="center" vertical="top" wrapText="1"/>
      <protection/>
    </xf>
    <xf numFmtId="0" fontId="0" fillId="0" borderId="25" xfId="23" applyFont="1" applyBorder="1" applyAlignment="1">
      <alignment horizontal="center" vertical="top" wrapText="1"/>
      <protection/>
    </xf>
    <xf numFmtId="0" fontId="0" fillId="0" borderId="26" xfId="23" applyFont="1" applyBorder="1" applyAlignment="1">
      <alignment horizontal="center" vertical="top" wrapText="1"/>
      <protection/>
    </xf>
    <xf numFmtId="0" fontId="0" fillId="0" borderId="25" xfId="23" applyFont="1" applyBorder="1" applyAlignment="1">
      <alignment horizontal="center" vertical="top" wrapText="1"/>
      <protection/>
    </xf>
    <xf numFmtId="0" fontId="0" fillId="0" borderId="22" xfId="23" applyFont="1" applyBorder="1">
      <alignment/>
      <protection/>
    </xf>
    <xf numFmtId="0" fontId="0" fillId="0" borderId="11" xfId="23" applyFont="1" applyBorder="1">
      <alignment/>
      <protection/>
    </xf>
    <xf numFmtId="0" fontId="0" fillId="0" borderId="36" xfId="23" applyFont="1" applyBorder="1">
      <alignment/>
      <protection/>
    </xf>
    <xf numFmtId="0" fontId="0" fillId="0" borderId="40" xfId="23" applyFont="1" applyBorder="1">
      <alignment/>
      <protection/>
    </xf>
    <xf numFmtId="0" fontId="0" fillId="0" borderId="22" xfId="23" applyFont="1" applyFill="1" applyBorder="1">
      <alignment/>
      <protection/>
    </xf>
    <xf numFmtId="0" fontId="0" fillId="0" borderId="10" xfId="23" applyFont="1" applyFill="1" applyBorder="1" quotePrefix="1">
      <alignment/>
      <protection/>
    </xf>
    <xf numFmtId="1" fontId="0" fillId="0" borderId="18" xfId="24" applyNumberFormat="1" applyFont="1" applyFill="1" applyBorder="1"/>
    <xf numFmtId="0" fontId="0" fillId="0" borderId="10" xfId="23" applyFont="1" applyFill="1" applyBorder="1">
      <alignment/>
      <protection/>
    </xf>
    <xf numFmtId="1" fontId="0" fillId="0" borderId="18" xfId="23" applyNumberFormat="1" applyFont="1" applyFill="1" applyBorder="1">
      <alignment/>
      <protection/>
    </xf>
    <xf numFmtId="0" fontId="0" fillId="0" borderId="10" xfId="23" applyFont="1" applyFill="1" applyBorder="1" quotePrefix="1">
      <alignment/>
      <protection/>
    </xf>
    <xf numFmtId="164" fontId="0" fillId="0" borderId="18" xfId="24" applyNumberFormat="1" applyFont="1" applyFill="1" applyBorder="1"/>
    <xf numFmtId="164" fontId="0" fillId="0" borderId="18" xfId="23" applyNumberFormat="1" applyFont="1" applyFill="1" applyBorder="1">
      <alignment/>
      <protection/>
    </xf>
    <xf numFmtId="0" fontId="0" fillId="0" borderId="10" xfId="23" applyFont="1" applyFill="1" applyBorder="1">
      <alignment/>
      <protection/>
    </xf>
    <xf numFmtId="0" fontId="3" fillId="0" borderId="36" xfId="23" applyFont="1" applyFill="1" applyBorder="1">
      <alignment/>
      <protection/>
    </xf>
    <xf numFmtId="164" fontId="3" fillId="0" borderId="41" xfId="23" applyNumberFormat="1" applyFont="1" applyFill="1" applyBorder="1">
      <alignment/>
      <protection/>
    </xf>
    <xf numFmtId="0" fontId="0" fillId="0" borderId="20" xfId="23" applyFont="1" applyFill="1" applyBorder="1" applyAlignment="1">
      <alignment vertical="top" wrapText="1"/>
      <protection/>
    </xf>
    <xf numFmtId="0" fontId="0" fillId="0" borderId="10" xfId="23" applyFont="1" applyFill="1" applyBorder="1" applyAlignment="1">
      <alignment vertical="top" wrapText="1"/>
      <protection/>
    </xf>
    <xf numFmtId="0" fontId="0" fillId="0" borderId="10" xfId="23" applyFont="1" applyFill="1" applyBorder="1" applyAlignment="1">
      <alignment horizontal="left" vertical="top" wrapText="1"/>
      <protection/>
    </xf>
    <xf numFmtId="0" fontId="0" fillId="0" borderId="20" xfId="23" applyFont="1" applyFill="1" applyBorder="1" applyAlignment="1">
      <alignment horizontal="left" vertical="top" wrapText="1" indent="1"/>
      <protection/>
    </xf>
    <xf numFmtId="0" fontId="0" fillId="0" borderId="40" xfId="23" applyFont="1" applyFill="1" applyBorder="1" applyAlignment="1">
      <alignment horizontal="left" vertical="top" wrapText="1" indent="1"/>
      <protection/>
    </xf>
    <xf numFmtId="3" fontId="0" fillId="0" borderId="31" xfId="23" applyNumberFormat="1" applyBorder="1">
      <alignment/>
      <protection/>
    </xf>
    <xf numFmtId="3" fontId="0" fillId="0" borderId="13" xfId="23" applyNumberFormat="1" applyBorder="1">
      <alignment/>
      <protection/>
    </xf>
    <xf numFmtId="1" fontId="0" fillId="0" borderId="13" xfId="23" applyNumberFormat="1" applyBorder="1">
      <alignment/>
      <protection/>
    </xf>
    <xf numFmtId="1" fontId="0" fillId="0" borderId="12" xfId="23" applyNumberFormat="1" applyBorder="1">
      <alignment/>
      <protection/>
    </xf>
    <xf numFmtId="165" fontId="0" fillId="0" borderId="12" xfId="23" applyNumberFormat="1" applyBorder="1">
      <alignment/>
      <protection/>
    </xf>
    <xf numFmtId="0" fontId="0" fillId="0" borderId="10" xfId="23" applyFont="1" applyBorder="1" quotePrefix="1">
      <alignment/>
      <protection/>
    </xf>
    <xf numFmtId="3" fontId="0" fillId="0" borderId="13" xfId="23" applyNumberFormat="1" applyBorder="1">
      <alignment/>
      <protection/>
    </xf>
    <xf numFmtId="3" fontId="3" fillId="0" borderId="16" xfId="23" applyNumberFormat="1" applyFont="1" applyBorder="1">
      <alignment/>
      <protection/>
    </xf>
    <xf numFmtId="3" fontId="3" fillId="0" borderId="15" xfId="23" applyNumberFormat="1" applyFont="1" applyBorder="1">
      <alignment/>
      <protection/>
    </xf>
    <xf numFmtId="1" fontId="36" fillId="0" borderId="13" xfId="23" applyNumberFormat="1" applyFont="1" applyBorder="1">
      <alignment/>
      <protection/>
    </xf>
    <xf numFmtId="1" fontId="36" fillId="0" borderId="12" xfId="23" applyNumberFormat="1" applyFont="1" applyBorder="1">
      <alignment/>
      <protection/>
    </xf>
    <xf numFmtId="0" fontId="3" fillId="0" borderId="32" xfId="23" applyFont="1" applyBorder="1" applyAlignment="1">
      <alignment horizontal="center" vertical="top" wrapText="1"/>
      <protection/>
    </xf>
    <xf numFmtId="0" fontId="3" fillId="0" borderId="31" xfId="23" applyFont="1" applyBorder="1" applyAlignment="1">
      <alignment horizontal="center" vertical="top" wrapText="1"/>
      <protection/>
    </xf>
    <xf numFmtId="171" fontId="0" fillId="0" borderId="0" xfId="23" applyNumberFormat="1">
      <alignment/>
      <protection/>
    </xf>
    <xf numFmtId="168" fontId="0" fillId="0" borderId="0" xfId="23" applyNumberFormat="1">
      <alignment/>
      <protection/>
    </xf>
    <xf numFmtId="168" fontId="0" fillId="0" borderId="0" xfId="23" applyNumberFormat="1" quotePrefix="1">
      <alignment/>
      <protection/>
    </xf>
    <xf numFmtId="172" fontId="0" fillId="0" borderId="0" xfId="23" applyNumberFormat="1">
      <alignment/>
      <protection/>
    </xf>
    <xf numFmtId="0" fontId="0" fillId="0" borderId="10" xfId="0" applyBorder="1"/>
    <xf numFmtId="0" fontId="0" fillId="0" borderId="10" xfId="23" applyFont="1" applyBorder="1">
      <alignment/>
      <protection/>
    </xf>
    <xf numFmtId="1" fontId="36" fillId="0" borderId="31" xfId="23" applyNumberFormat="1" applyFont="1" applyBorder="1">
      <alignment/>
      <protection/>
    </xf>
    <xf numFmtId="1" fontId="36" fillId="0" borderId="13" xfId="23" applyNumberFormat="1" applyFont="1" applyBorder="1">
      <alignment/>
      <protection/>
    </xf>
    <xf numFmtId="0" fontId="3" fillId="0" borderId="20" xfId="23" applyFont="1" applyBorder="1">
      <alignment/>
      <protection/>
    </xf>
    <xf numFmtId="0" fontId="3" fillId="0" borderId="39" xfId="23" applyFont="1" applyBorder="1">
      <alignment/>
      <protection/>
    </xf>
    <xf numFmtId="1" fontId="3" fillId="0" borderId="32" xfId="23" applyNumberFormat="1" applyFont="1" applyBorder="1">
      <alignment/>
      <protection/>
    </xf>
    <xf numFmtId="3" fontId="3" fillId="0" borderId="31" xfId="23" applyNumberFormat="1" applyFont="1" applyBorder="1">
      <alignment/>
      <protection/>
    </xf>
    <xf numFmtId="1" fontId="3" fillId="0" borderId="13" xfId="23" applyNumberFormat="1" applyFont="1" applyBorder="1">
      <alignment/>
      <protection/>
    </xf>
    <xf numFmtId="1" fontId="3" fillId="0" borderId="12" xfId="23" applyNumberFormat="1" applyFont="1" applyBorder="1">
      <alignment/>
      <protection/>
    </xf>
    <xf numFmtId="0" fontId="0" fillId="0" borderId="40" xfId="23" applyFont="1" applyBorder="1" applyAlignment="1">
      <alignment wrapText="1"/>
      <protection/>
    </xf>
    <xf numFmtId="164" fontId="0" fillId="0" borderId="10" xfId="23" applyNumberFormat="1" applyBorder="1">
      <alignment/>
      <protection/>
    </xf>
    <xf numFmtId="3" fontId="37" fillId="0" borderId="32" xfId="23" applyNumberFormat="1" applyFont="1" applyBorder="1">
      <alignment/>
      <protection/>
    </xf>
    <xf numFmtId="165" fontId="3" fillId="0" borderId="12" xfId="23" applyNumberFormat="1" applyFont="1" applyBorder="1">
      <alignment/>
      <protection/>
    </xf>
    <xf numFmtId="3" fontId="37" fillId="0" borderId="12" xfId="23" applyNumberFormat="1" applyFont="1" applyBorder="1">
      <alignment/>
      <protection/>
    </xf>
    <xf numFmtId="3" fontId="0" fillId="0" borderId="12" xfId="23" applyNumberFormat="1" applyBorder="1">
      <alignment/>
      <protection/>
    </xf>
    <xf numFmtId="3" fontId="3" fillId="0" borderId="12" xfId="23" applyNumberFormat="1" applyFont="1" applyBorder="1">
      <alignment/>
      <protection/>
    </xf>
    <xf numFmtId="3" fontId="0" fillId="0" borderId="0" xfId="0" applyNumberFormat="1" applyFill="1"/>
    <xf numFmtId="1" fontId="3" fillId="0" borderId="31" xfId="23" applyNumberFormat="1" applyFont="1" applyBorder="1">
      <alignment/>
      <protection/>
    </xf>
    <xf numFmtId="165" fontId="3" fillId="0" borderId="13" xfId="23" applyNumberFormat="1" applyFont="1" applyBorder="1">
      <alignment/>
      <protection/>
    </xf>
    <xf numFmtId="0" fontId="3" fillId="0" borderId="10" xfId="23" applyFont="1" applyBorder="1">
      <alignment/>
      <protection/>
    </xf>
    <xf numFmtId="165" fontId="3" fillId="0" borderId="12" xfId="23" applyNumberFormat="1" applyFont="1" applyBorder="1">
      <alignment/>
      <protection/>
    </xf>
    <xf numFmtId="165" fontId="3" fillId="0" borderId="13" xfId="23" applyNumberFormat="1" applyFont="1" applyBorder="1">
      <alignment/>
      <protection/>
    </xf>
    <xf numFmtId="0" fontId="0" fillId="0" borderId="40" xfId="23" applyBorder="1" applyAlignment="1">
      <alignment vertical="top"/>
      <protection/>
    </xf>
    <xf numFmtId="0" fontId="3" fillId="0" borderId="29" xfId="23" applyFont="1" applyBorder="1" applyAlignment="1">
      <alignment horizontal="center" vertical="top" wrapText="1"/>
      <protection/>
    </xf>
    <xf numFmtId="0" fontId="3" fillId="0" borderId="28" xfId="23" applyFont="1" applyBorder="1" applyAlignment="1">
      <alignment horizontal="center" vertical="top" wrapText="1"/>
      <protection/>
    </xf>
    <xf numFmtId="0" fontId="3" fillId="0" borderId="34" xfId="23" applyFont="1" applyBorder="1" applyAlignment="1">
      <alignment horizontal="center" vertical="top" wrapText="1"/>
      <protection/>
    </xf>
    <xf numFmtId="0" fontId="0" fillId="0" borderId="10" xfId="23" applyBorder="1" applyAlignment="1">
      <alignment vertical="top"/>
      <protection/>
    </xf>
    <xf numFmtId="3" fontId="3" fillId="0" borderId="13" xfId="23" applyNumberFormat="1" applyFont="1" applyBorder="1">
      <alignment/>
      <protection/>
    </xf>
    <xf numFmtId="3" fontId="3" fillId="0" borderId="13" xfId="23" applyNumberFormat="1" applyFont="1" applyBorder="1">
      <alignment/>
      <protection/>
    </xf>
    <xf numFmtId="2" fontId="0" fillId="0" borderId="29" xfId="23" applyNumberFormat="1" applyFont="1" applyBorder="1" applyAlignment="1">
      <alignment horizontal="right" vertical="top" wrapText="1"/>
      <protection/>
    </xf>
    <xf numFmtId="3" fontId="3" fillId="0" borderId="10" xfId="23" applyNumberFormat="1" applyFont="1" applyBorder="1">
      <alignment/>
      <protection/>
    </xf>
    <xf numFmtId="164" fontId="3" fillId="0" borderId="12" xfId="23" applyNumberFormat="1" applyFont="1" applyBorder="1" applyAlignment="1">
      <alignment horizontal="right" vertical="top" wrapText="1"/>
      <protection/>
    </xf>
    <xf numFmtId="3" fontId="3" fillId="0" borderId="12" xfId="23" applyNumberFormat="1" applyFont="1" applyBorder="1">
      <alignment/>
      <protection/>
    </xf>
    <xf numFmtId="165" fontId="0" fillId="0" borderId="0" xfId="23" applyNumberFormat="1">
      <alignment/>
      <protection/>
    </xf>
    <xf numFmtId="0" fontId="3" fillId="0" borderId="32" xfId="23" applyFont="1" applyBorder="1" applyAlignment="1">
      <alignment horizontal="center" vertical="top" wrapText="1"/>
      <protection/>
    </xf>
    <xf numFmtId="0" fontId="3" fillId="0" borderId="31" xfId="23" applyFont="1" applyBorder="1" applyAlignment="1">
      <alignment horizontal="center" vertical="top" wrapText="1"/>
      <protection/>
    </xf>
    <xf numFmtId="3" fontId="0" fillId="0" borderId="12" xfId="23" applyNumberFormat="1" applyBorder="1">
      <alignment/>
      <protection/>
    </xf>
    <xf numFmtId="3" fontId="3" fillId="0" borderId="32" xfId="23" applyNumberFormat="1" applyFont="1" applyBorder="1">
      <alignment/>
      <protection/>
    </xf>
    <xf numFmtId="0" fontId="0" fillId="0" borderId="42" xfId="23" applyBorder="1" applyAlignment="1">
      <alignment horizontal="center" vertical="top"/>
      <protection/>
    </xf>
    <xf numFmtId="0" fontId="3" fillId="0" borderId="42" xfId="23" applyFont="1" applyBorder="1" applyAlignment="1">
      <alignment horizontal="center" vertical="top" wrapText="1"/>
      <protection/>
    </xf>
    <xf numFmtId="0" fontId="3" fillId="0" borderId="42" xfId="23" applyFont="1" applyBorder="1" applyAlignment="1">
      <alignment horizontal="right" vertical="top" wrapText="1"/>
      <protection/>
    </xf>
    <xf numFmtId="0" fontId="3" fillId="0" borderId="34" xfId="23" applyFont="1" applyBorder="1" applyAlignment="1">
      <alignment horizontal="right" vertical="top" wrapText="1"/>
      <protection/>
    </xf>
    <xf numFmtId="0" fontId="0" fillId="0" borderId="34" xfId="23" applyBorder="1" applyAlignment="1">
      <alignment horizontal="right" vertical="top"/>
      <protection/>
    </xf>
    <xf numFmtId="0" fontId="0" fillId="0" borderId="40" xfId="23" applyFont="1" applyBorder="1" applyAlignment="1">
      <alignment vertical="top"/>
      <protection/>
    </xf>
    <xf numFmtId="0" fontId="0" fillId="0" borderId="42" xfId="23" applyBorder="1" applyAlignment="1">
      <alignment horizontal="right" vertical="top"/>
      <protection/>
    </xf>
    <xf numFmtId="1" fontId="0" fillId="0" borderId="42" xfId="23" applyNumberFormat="1" applyBorder="1" applyAlignment="1">
      <alignment horizontal="right" vertical="top"/>
      <protection/>
    </xf>
    <xf numFmtId="1" fontId="3" fillId="0" borderId="42" xfId="23" applyNumberFormat="1" applyFont="1" applyBorder="1" applyAlignment="1">
      <alignment horizontal="right" vertical="top" wrapText="1"/>
      <protection/>
    </xf>
    <xf numFmtId="1" fontId="3" fillId="0" borderId="34" xfId="23" applyNumberFormat="1" applyFont="1" applyBorder="1" applyAlignment="1">
      <alignment horizontal="right" vertical="top" wrapText="1"/>
      <protection/>
    </xf>
    <xf numFmtId="0" fontId="0" fillId="0" borderId="20" xfId="0" applyFill="1" applyBorder="1"/>
    <xf numFmtId="0" fontId="0" fillId="0" borderId="27" xfId="0" applyFill="1" applyBorder="1"/>
    <xf numFmtId="1" fontId="0" fillId="0" borderId="29" xfId="23" applyNumberFormat="1" applyBorder="1" applyAlignment="1">
      <alignment horizontal="right" vertical="top"/>
      <protection/>
    </xf>
    <xf numFmtId="1" fontId="3" fillId="0" borderId="28" xfId="23" applyNumberFormat="1" applyFont="1" applyBorder="1" applyAlignment="1">
      <alignment horizontal="right" vertical="top" wrapText="1"/>
      <protection/>
    </xf>
    <xf numFmtId="1" fontId="3" fillId="0" borderId="29" xfId="23" applyNumberFormat="1" applyFont="1" applyBorder="1" applyAlignment="1">
      <alignment horizontal="right" vertical="top" wrapText="1"/>
      <protection/>
    </xf>
    <xf numFmtId="0" fontId="3" fillId="0" borderId="28" xfId="23" applyFont="1" applyBorder="1" applyAlignment="1">
      <alignment horizontal="right" vertical="top" wrapText="1"/>
      <protection/>
    </xf>
    <xf numFmtId="1" fontId="0" fillId="0" borderId="32" xfId="23" applyNumberFormat="1" applyBorder="1" applyAlignment="1">
      <alignment horizontal="right" vertical="top"/>
      <protection/>
    </xf>
    <xf numFmtId="1" fontId="3" fillId="0" borderId="31" xfId="23" applyNumberFormat="1" applyFont="1" applyBorder="1" applyAlignment="1">
      <alignment horizontal="right" vertical="top" wrapText="1"/>
      <protection/>
    </xf>
    <xf numFmtId="1" fontId="3" fillId="0" borderId="32" xfId="23" applyNumberFormat="1" applyFont="1" applyBorder="1" applyAlignment="1">
      <alignment horizontal="right" vertical="top" wrapText="1"/>
      <protection/>
    </xf>
    <xf numFmtId="0" fontId="0" fillId="0" borderId="29" xfId="23" applyBorder="1" applyAlignment="1">
      <alignment horizontal="right" vertical="top"/>
      <protection/>
    </xf>
    <xf numFmtId="0" fontId="3" fillId="0" borderId="29" xfId="23" applyFont="1" applyBorder="1" applyAlignment="1">
      <alignment horizontal="right" vertical="top" wrapText="1"/>
      <protection/>
    </xf>
    <xf numFmtId="0" fontId="0" fillId="0" borderId="31" xfId="23" applyBorder="1" applyAlignment="1">
      <alignment horizontal="right" vertical="top"/>
      <protection/>
    </xf>
    <xf numFmtId="0" fontId="0" fillId="0" borderId="32" xfId="23" applyBorder="1" applyAlignment="1">
      <alignment horizontal="right" vertical="top"/>
      <protection/>
    </xf>
    <xf numFmtId="0" fontId="0" fillId="0" borderId="28" xfId="23" applyBorder="1" applyAlignment="1">
      <alignment horizontal="center" vertical="top"/>
      <protection/>
    </xf>
    <xf numFmtId="0" fontId="0" fillId="0" borderId="27" xfId="23" applyBorder="1" applyAlignment="1">
      <alignment vertical="top"/>
      <protection/>
    </xf>
    <xf numFmtId="0" fontId="0" fillId="0" borderId="20" xfId="23" applyBorder="1" applyAlignment="1">
      <alignment vertical="top"/>
      <protection/>
    </xf>
    <xf numFmtId="0" fontId="0" fillId="0" borderId="43" xfId="23" applyFont="1" applyBorder="1" applyAlignment="1">
      <alignment vertical="top"/>
      <protection/>
    </xf>
    <xf numFmtId="0" fontId="0" fillId="0" borderId="44" xfId="23" applyFont="1" applyBorder="1" applyAlignment="1">
      <alignment vertical="top"/>
      <protection/>
    </xf>
    <xf numFmtId="1" fontId="0" fillId="0" borderId="28" xfId="23" applyNumberFormat="1" applyBorder="1" applyAlignment="1">
      <alignment horizontal="right" vertical="top"/>
      <protection/>
    </xf>
    <xf numFmtId="1" fontId="0" fillId="0" borderId="31" xfId="23" applyNumberFormat="1" applyBorder="1" applyAlignment="1">
      <alignment horizontal="right" vertical="top"/>
      <protection/>
    </xf>
    <xf numFmtId="0" fontId="0" fillId="0" borderId="10" xfId="0" applyFill="1" applyBorder="1"/>
    <xf numFmtId="0" fontId="16" fillId="0" borderId="27" xfId="0" applyFont="1" applyFill="1" applyBorder="1"/>
    <xf numFmtId="0" fontId="16" fillId="0" borderId="20" xfId="0" applyFont="1" applyFill="1" applyBorder="1"/>
    <xf numFmtId="0" fontId="0" fillId="0" borderId="40" xfId="0" applyFill="1" applyBorder="1"/>
    <xf numFmtId="0" fontId="0" fillId="0" borderId="28" xfId="23" applyBorder="1" applyAlignment="1">
      <alignment horizontal="right" vertical="top"/>
      <protection/>
    </xf>
    <xf numFmtId="0" fontId="0" fillId="0" borderId="13" xfId="23" applyBorder="1" applyAlignment="1">
      <alignment horizontal="right" vertical="top"/>
      <protection/>
    </xf>
    <xf numFmtId="0" fontId="0" fillId="0" borderId="12" xfId="23" applyBorder="1" applyAlignment="1">
      <alignment horizontal="right" vertical="top"/>
      <protection/>
    </xf>
    <xf numFmtId="1" fontId="0" fillId="0" borderId="34" xfId="23" applyNumberFormat="1" applyBorder="1" applyAlignment="1">
      <alignment horizontal="right" vertical="top"/>
      <protection/>
    </xf>
    <xf numFmtId="164" fontId="3" fillId="0" borderId="31" xfId="23" applyNumberFormat="1" applyFont="1" applyBorder="1" applyAlignment="1">
      <alignment horizontal="right" vertical="top" wrapText="1"/>
      <protection/>
    </xf>
    <xf numFmtId="1" fontId="3" fillId="0" borderId="13" xfId="23" applyNumberFormat="1" applyFont="1" applyBorder="1" applyAlignment="1">
      <alignment horizontal="right" vertical="top" wrapText="1"/>
      <protection/>
    </xf>
    <xf numFmtId="1" fontId="3" fillId="0" borderId="12" xfId="23" applyNumberFormat="1" applyFont="1" applyBorder="1" applyAlignment="1">
      <alignment horizontal="right" vertical="top" wrapText="1"/>
      <protection/>
    </xf>
    <xf numFmtId="1" fontId="0" fillId="0" borderId="0" xfId="23" applyNumberFormat="1" applyFont="1">
      <alignment/>
      <protection/>
    </xf>
    <xf numFmtId="0" fontId="0" fillId="0" borderId="27" xfId="23" applyFont="1" applyBorder="1" applyAlignment="1">
      <alignment vertical="top"/>
      <protection/>
    </xf>
    <xf numFmtId="0" fontId="0" fillId="0" borderId="20" xfId="23" applyFont="1" applyBorder="1" applyAlignment="1">
      <alignment vertical="top"/>
      <protection/>
    </xf>
    <xf numFmtId="0" fontId="0" fillId="0" borderId="45" xfId="23" applyBorder="1">
      <alignment/>
      <protection/>
    </xf>
    <xf numFmtId="0" fontId="0" fillId="0" borderId="46" xfId="23" applyBorder="1">
      <alignment/>
      <protection/>
    </xf>
    <xf numFmtId="0" fontId="0" fillId="0" borderId="47" xfId="23" applyBorder="1">
      <alignment/>
      <protection/>
    </xf>
    <xf numFmtId="0" fontId="0" fillId="0" borderId="0" xfId="23" applyBorder="1">
      <alignment/>
      <protection/>
    </xf>
    <xf numFmtId="0" fontId="0" fillId="0" borderId="48" xfId="23" applyBorder="1">
      <alignment/>
      <protection/>
    </xf>
    <xf numFmtId="1" fontId="17" fillId="0" borderId="0" xfId="23" applyNumberFormat="1" applyFont="1" applyBorder="1">
      <alignment/>
      <protection/>
    </xf>
    <xf numFmtId="0" fontId="17" fillId="0" borderId="0" xfId="23" applyFont="1" applyBorder="1">
      <alignment/>
      <protection/>
    </xf>
    <xf numFmtId="0" fontId="0" fillId="0" borderId="49" xfId="23" applyBorder="1">
      <alignment/>
      <protection/>
    </xf>
    <xf numFmtId="0" fontId="0" fillId="0" borderId="50" xfId="23" applyBorder="1">
      <alignment/>
      <protection/>
    </xf>
    <xf numFmtId="0" fontId="0" fillId="0" borderId="51" xfId="23" applyBorder="1">
      <alignment/>
      <protection/>
    </xf>
    <xf numFmtId="0" fontId="0" fillId="0" borderId="52" xfId="23" applyBorder="1">
      <alignment/>
      <protection/>
    </xf>
    <xf numFmtId="1" fontId="3" fillId="0" borderId="0" xfId="23" applyNumberFormat="1" applyFont="1" applyBorder="1">
      <alignment/>
      <protection/>
    </xf>
    <xf numFmtId="3" fontId="3" fillId="0" borderId="0" xfId="23" applyNumberFormat="1" applyFont="1" applyBorder="1">
      <alignment/>
      <protection/>
    </xf>
    <xf numFmtId="165" fontId="3" fillId="0" borderId="0" xfId="23" applyNumberFormat="1" applyFont="1" applyBorder="1">
      <alignment/>
      <protection/>
    </xf>
    <xf numFmtId="3" fontId="3" fillId="0" borderId="53" xfId="23" applyNumberFormat="1" applyFont="1" applyBorder="1">
      <alignment/>
      <protection/>
    </xf>
    <xf numFmtId="1" fontId="41" fillId="0" borderId="0" xfId="23" applyNumberFormat="1" applyFont="1" applyBorder="1">
      <alignment/>
      <protection/>
    </xf>
    <xf numFmtId="0" fontId="0" fillId="0" borderId="54" xfId="23" applyBorder="1">
      <alignment/>
      <protection/>
    </xf>
    <xf numFmtId="0" fontId="0" fillId="0" borderId="55" xfId="23" applyBorder="1">
      <alignment/>
      <protection/>
    </xf>
    <xf numFmtId="0" fontId="0" fillId="0" borderId="56" xfId="23" applyBorder="1">
      <alignment/>
      <protection/>
    </xf>
    <xf numFmtId="0" fontId="0" fillId="0" borderId="57" xfId="23" applyBorder="1">
      <alignment/>
      <protection/>
    </xf>
    <xf numFmtId="0" fontId="17" fillId="0" borderId="58" xfId="23" applyFont="1" applyBorder="1">
      <alignment/>
      <protection/>
    </xf>
    <xf numFmtId="1" fontId="40" fillId="0" borderId="59" xfId="23" applyNumberFormat="1" applyFont="1" applyBorder="1">
      <alignment/>
      <protection/>
    </xf>
    <xf numFmtId="0" fontId="0" fillId="0" borderId="60" xfId="23" applyBorder="1">
      <alignment/>
      <protection/>
    </xf>
    <xf numFmtId="0" fontId="0" fillId="0" borderId="61" xfId="23" applyBorder="1">
      <alignment/>
      <protection/>
    </xf>
    <xf numFmtId="0" fontId="3" fillId="0" borderId="10" xfId="0" applyFont="1" applyFill="1" applyBorder="1"/>
    <xf numFmtId="0" fontId="0" fillId="0" borderId="10" xfId="0" applyFont="1" applyFill="1" applyBorder="1"/>
    <xf numFmtId="0" fontId="3" fillId="0" borderId="20" xfId="0" applyFont="1" applyFill="1" applyBorder="1"/>
    <xf numFmtId="2" fontId="0" fillId="0" borderId="31" xfId="23" applyNumberFormat="1" applyBorder="1">
      <alignment/>
      <protection/>
    </xf>
    <xf numFmtId="0" fontId="0" fillId="0" borderId="34" xfId="23" applyBorder="1" applyAlignment="1">
      <alignment horizontal="center" vertical="top"/>
      <protection/>
    </xf>
    <xf numFmtId="0" fontId="16" fillId="0" borderId="10" xfId="0" applyFont="1" applyBorder="1"/>
    <xf numFmtId="0" fontId="0" fillId="0" borderId="10" xfId="0" applyFont="1" applyBorder="1" quotePrefix="1"/>
    <xf numFmtId="0" fontId="16" fillId="0" borderId="10" xfId="23" applyFont="1" applyBorder="1">
      <alignment/>
      <protection/>
    </xf>
    <xf numFmtId="3" fontId="0" fillId="0" borderId="20" xfId="23" applyNumberFormat="1" applyFont="1" applyFill="1" applyBorder="1" applyAlignment="1">
      <alignment vertical="top"/>
      <protection/>
    </xf>
    <xf numFmtId="3" fontId="3" fillId="0" borderId="14" xfId="23" applyNumberFormat="1" applyFont="1" applyBorder="1" applyAlignment="1">
      <alignment vertical="top"/>
      <protection/>
    </xf>
    <xf numFmtId="3" fontId="0" fillId="0" borderId="22" xfId="23" applyNumberFormat="1" applyFont="1" applyFill="1" applyBorder="1" applyAlignment="1">
      <alignment vertical="top"/>
      <protection/>
    </xf>
    <xf numFmtId="3" fontId="0" fillId="0" borderId="40" xfId="23" applyNumberFormat="1" applyFont="1" applyFill="1" applyBorder="1" applyAlignment="1">
      <alignment vertical="top"/>
      <protection/>
    </xf>
    <xf numFmtId="3" fontId="0" fillId="0" borderId="10" xfId="23" applyNumberFormat="1" applyFont="1" applyFill="1" applyBorder="1" applyAlignment="1">
      <alignment vertical="top"/>
      <protection/>
    </xf>
    <xf numFmtId="0" fontId="0" fillId="0" borderId="62" xfId="23" applyFont="1" applyBorder="1">
      <alignment/>
      <protection/>
    </xf>
    <xf numFmtId="0" fontId="0" fillId="0" borderId="63" xfId="23" applyBorder="1">
      <alignment/>
      <protection/>
    </xf>
    <xf numFmtId="0" fontId="0" fillId="0" borderId="62" xfId="23" applyFont="1" applyBorder="1" quotePrefix="1">
      <alignment/>
      <protection/>
    </xf>
    <xf numFmtId="1" fontId="0" fillId="0" borderId="63" xfId="23" applyNumberFormat="1" applyBorder="1">
      <alignment/>
      <protection/>
    </xf>
    <xf numFmtId="0" fontId="0" fillId="0" borderId="62" xfId="23" applyBorder="1">
      <alignment/>
      <protection/>
    </xf>
    <xf numFmtId="0" fontId="0" fillId="0" borderId="53" xfId="23" applyBorder="1">
      <alignment/>
      <protection/>
    </xf>
    <xf numFmtId="0" fontId="0" fillId="0" borderId="33" xfId="23" applyFont="1" applyBorder="1" applyAlignment="1">
      <alignment horizontal="right" vertical="top"/>
      <protection/>
    </xf>
    <xf numFmtId="0" fontId="0" fillId="0" borderId="53" xfId="23" applyFont="1" applyBorder="1">
      <alignment/>
      <protection/>
    </xf>
    <xf numFmtId="1" fontId="0" fillId="0" borderId="33" xfId="23" applyNumberFormat="1" applyBorder="1">
      <alignment/>
      <protection/>
    </xf>
    <xf numFmtId="0" fontId="0" fillId="0" borderId="64" xfId="23" applyFont="1" applyBorder="1" applyAlignment="1">
      <alignment horizontal="right" vertical="top" wrapText="1"/>
      <protection/>
    </xf>
    <xf numFmtId="0" fontId="0" fillId="0" borderId="65" xfId="23" applyBorder="1">
      <alignment/>
      <protection/>
    </xf>
    <xf numFmtId="1" fontId="0" fillId="0" borderId="65" xfId="23" applyNumberFormat="1" applyBorder="1">
      <alignment/>
      <protection/>
    </xf>
    <xf numFmtId="1" fontId="0" fillId="0" borderId="65" xfId="23" applyNumberFormat="1" applyFont="1" applyBorder="1">
      <alignment/>
      <protection/>
    </xf>
    <xf numFmtId="0" fontId="0" fillId="0" borderId="65" xfId="23" applyFont="1" applyBorder="1">
      <alignment/>
      <protection/>
    </xf>
    <xf numFmtId="0" fontId="0" fillId="0" borderId="64" xfId="23" applyBorder="1">
      <alignment/>
      <protection/>
    </xf>
    <xf numFmtId="164" fontId="0" fillId="0" borderId="40" xfId="23" applyNumberFormat="1" applyBorder="1">
      <alignment/>
      <protection/>
    </xf>
    <xf numFmtId="1" fontId="0" fillId="0" borderId="42" xfId="23" applyNumberFormat="1" applyBorder="1">
      <alignment/>
      <protection/>
    </xf>
    <xf numFmtId="1" fontId="0" fillId="0" borderId="34" xfId="23" applyNumberFormat="1" applyBorder="1">
      <alignment/>
      <protection/>
    </xf>
    <xf numFmtId="0" fontId="3" fillId="0" borderId="36" xfId="23" applyFont="1" applyBorder="1" applyAlignment="1">
      <alignment horizontal="center" wrapText="1"/>
      <protection/>
    </xf>
    <xf numFmtId="1" fontId="0" fillId="0" borderId="22" xfId="23" applyNumberFormat="1" applyBorder="1">
      <alignment/>
      <protection/>
    </xf>
    <xf numFmtId="1" fontId="0" fillId="0" borderId="40" xfId="23" applyNumberFormat="1" applyBorder="1">
      <alignment/>
      <protection/>
    </xf>
    <xf numFmtId="164" fontId="0" fillId="0" borderId="20" xfId="23" applyNumberFormat="1" applyFont="1" applyBorder="1">
      <alignment/>
      <protection/>
    </xf>
    <xf numFmtId="1" fontId="0" fillId="0" borderId="31" xfId="23" applyNumberFormat="1" applyFont="1" applyBorder="1">
      <alignment/>
      <protection/>
    </xf>
    <xf numFmtId="1" fontId="0" fillId="0" borderId="66" xfId="23" applyNumberFormat="1" applyFont="1" applyBorder="1">
      <alignment/>
      <protection/>
    </xf>
    <xf numFmtId="1" fontId="0" fillId="0" borderId="32" xfId="23" applyNumberFormat="1" applyFont="1" applyBorder="1">
      <alignment/>
      <protection/>
    </xf>
    <xf numFmtId="1" fontId="0" fillId="0" borderId="67" xfId="23" applyNumberFormat="1" applyBorder="1">
      <alignment/>
      <protection/>
    </xf>
    <xf numFmtId="1" fontId="0" fillId="0" borderId="20" xfId="23" applyNumberFormat="1" applyBorder="1">
      <alignment/>
      <protection/>
    </xf>
    <xf numFmtId="1" fontId="0" fillId="0" borderId="68" xfId="23" applyNumberFormat="1" applyBorder="1">
      <alignment/>
      <protection/>
    </xf>
    <xf numFmtId="1" fontId="0" fillId="0" borderId="20" xfId="23" applyNumberFormat="1" applyFont="1" applyBorder="1">
      <alignment/>
      <protection/>
    </xf>
    <xf numFmtId="1" fontId="0" fillId="0" borderId="10" xfId="23" applyNumberFormat="1" applyBorder="1">
      <alignment/>
      <protection/>
    </xf>
    <xf numFmtId="1" fontId="0" fillId="0" borderId="27" xfId="23" applyNumberFormat="1" applyBorder="1">
      <alignment/>
      <protection/>
    </xf>
    <xf numFmtId="1" fontId="0" fillId="0" borderId="28" xfId="23" applyNumberFormat="1" applyBorder="1">
      <alignment/>
      <protection/>
    </xf>
    <xf numFmtId="1" fontId="0" fillId="0" borderId="69" xfId="23" applyNumberFormat="1" applyBorder="1">
      <alignment/>
      <protection/>
    </xf>
    <xf numFmtId="1" fontId="0" fillId="0" borderId="29" xfId="23" applyNumberFormat="1" applyBorder="1">
      <alignment/>
      <protection/>
    </xf>
    <xf numFmtId="1" fontId="0" fillId="0" borderId="66" xfId="23" applyNumberFormat="1" applyBorder="1">
      <alignment/>
      <protection/>
    </xf>
    <xf numFmtId="164" fontId="0" fillId="0" borderId="36" xfId="23" applyNumberFormat="1" applyBorder="1">
      <alignment/>
      <protection/>
    </xf>
    <xf numFmtId="1" fontId="0" fillId="0" borderId="37" xfId="23" applyNumberFormat="1" applyBorder="1">
      <alignment/>
      <protection/>
    </xf>
    <xf numFmtId="1" fontId="0" fillId="0" borderId="38" xfId="23" applyNumberFormat="1" applyBorder="1">
      <alignment/>
      <protection/>
    </xf>
    <xf numFmtId="1" fontId="0" fillId="0" borderId="17" xfId="23" applyNumberFormat="1" applyBorder="1">
      <alignment/>
      <protection/>
    </xf>
    <xf numFmtId="1" fontId="0" fillId="0" borderId="36" xfId="23" applyNumberFormat="1" applyBorder="1">
      <alignment/>
      <protection/>
    </xf>
    <xf numFmtId="1" fontId="3" fillId="0" borderId="10" xfId="23" applyNumberFormat="1" applyFont="1" applyBorder="1">
      <alignment/>
      <protection/>
    </xf>
    <xf numFmtId="2" fontId="0" fillId="15" borderId="0" xfId="0" applyNumberFormat="1" applyFill="1" applyAlignment="1">
      <alignment vertical="top" wrapText="1"/>
    </xf>
    <xf numFmtId="0" fontId="0" fillId="15" borderId="0" xfId="0" applyFill="1" applyAlignment="1">
      <alignment vertical="top" wrapText="1"/>
    </xf>
    <xf numFmtId="0" fontId="3" fillId="15" borderId="50" xfId="0" applyFont="1" applyFill="1" applyBorder="1"/>
    <xf numFmtId="0" fontId="3" fillId="15" borderId="0" xfId="0" applyFont="1" applyFill="1" applyBorder="1"/>
    <xf numFmtId="2" fontId="3" fillId="15" borderId="50" xfId="0" applyNumberFormat="1" applyFont="1" applyFill="1" applyBorder="1" applyAlignment="1">
      <alignment vertical="top" wrapText="1"/>
    </xf>
    <xf numFmtId="0" fontId="0" fillId="0" borderId="50" xfId="0" applyBorder="1"/>
    <xf numFmtId="2" fontId="0" fillId="15" borderId="50" xfId="0" applyNumberFormat="1" applyFill="1" applyBorder="1" applyAlignment="1">
      <alignment vertical="top" wrapText="1"/>
    </xf>
    <xf numFmtId="2" fontId="36" fillId="15" borderId="50" xfId="0" applyNumberFormat="1" applyFont="1" applyFill="1" applyBorder="1" applyAlignment="1">
      <alignment vertical="top" wrapText="1"/>
    </xf>
    <xf numFmtId="2" fontId="3" fillId="15" borderId="0" xfId="0" applyNumberFormat="1" applyFont="1" applyFill="1" applyBorder="1" applyAlignment="1">
      <alignment vertical="top" wrapText="1"/>
    </xf>
    <xf numFmtId="0" fontId="0" fillId="0" borderId="0" xfId="0" applyFill="1"/>
    <xf numFmtId="2" fontId="0" fillId="15" borderId="50" xfId="0" applyNumberFormat="1" applyFill="1" applyBorder="1" applyAlignment="1">
      <alignment horizontal="right" vertical="top" wrapText="1"/>
    </xf>
    <xf numFmtId="2" fontId="0" fillId="15" borderId="50" xfId="0" applyNumberFormat="1" applyFill="1" applyBorder="1" applyAlignment="1">
      <alignment horizontal="center" vertical="top" wrapText="1"/>
    </xf>
    <xf numFmtId="3" fontId="36" fillId="0" borderId="0" xfId="0" applyNumberFormat="1" applyFont="1" applyFill="1"/>
    <xf numFmtId="2" fontId="17" fillId="0" borderId="0" xfId="0" applyNumberFormat="1" applyFont="1" applyFill="1" applyAlignment="1">
      <alignment vertical="top" wrapText="1"/>
    </xf>
    <xf numFmtId="3" fontId="17" fillId="0" borderId="0" xfId="0" applyNumberFormat="1" applyFont="1" applyFill="1"/>
    <xf numFmtId="2" fontId="17" fillId="0" borderId="0" xfId="0" applyNumberFormat="1" applyFont="1" applyFill="1"/>
    <xf numFmtId="1" fontId="36" fillId="0" borderId="0" xfId="0" applyNumberFormat="1" applyFont="1" applyFill="1"/>
    <xf numFmtId="3" fontId="3" fillId="0" borderId="0" xfId="0" applyNumberFormat="1" applyFont="1" applyFill="1"/>
    <xf numFmtId="0" fontId="36" fillId="0" borderId="0" xfId="0" applyFont="1" applyFill="1"/>
    <xf numFmtId="0" fontId="0" fillId="0" borderId="0" xfId="0" applyFill="1" quotePrefix="1"/>
    <xf numFmtId="3" fontId="0" fillId="0" borderId="13" xfId="23" applyNumberFormat="1" applyFont="1" applyBorder="1" applyAlignment="1">
      <alignment horizontal="right"/>
      <protection/>
    </xf>
    <xf numFmtId="3" fontId="0" fillId="0" borderId="28" xfId="23" applyNumberFormat="1" applyFont="1" applyBorder="1" applyAlignment="1">
      <alignment horizontal="right"/>
      <protection/>
    </xf>
    <xf numFmtId="3" fontId="0" fillId="0" borderId="25" xfId="23" applyNumberFormat="1" applyFont="1" applyBorder="1" applyAlignment="1">
      <alignment horizontal="right"/>
      <protection/>
    </xf>
    <xf numFmtId="0" fontId="3" fillId="0" borderId="22" xfId="23" applyFont="1" applyBorder="1" applyAlignment="1">
      <alignment horizontal="left" vertical="top" wrapText="1"/>
      <protection/>
    </xf>
    <xf numFmtId="3" fontId="0" fillId="0" borderId="39" xfId="23" applyNumberFormat="1" applyFont="1" applyBorder="1" applyAlignment="1">
      <alignment horizontal="right"/>
      <protection/>
    </xf>
    <xf numFmtId="0" fontId="0" fillId="0" borderId="70" xfId="23" applyFont="1" applyBorder="1" applyAlignment="1">
      <alignment horizontal="center" vertical="top" wrapText="1"/>
      <protection/>
    </xf>
    <xf numFmtId="0" fontId="0" fillId="0" borderId="39" xfId="23" applyFont="1" applyBorder="1" applyAlignment="1">
      <alignment horizontal="center" vertical="top" wrapText="1"/>
      <protection/>
    </xf>
    <xf numFmtId="0" fontId="0" fillId="0" borderId="24" xfId="23" applyFont="1" applyBorder="1" applyAlignment="1">
      <alignment horizontal="center" vertical="top" wrapText="1"/>
      <protection/>
    </xf>
    <xf numFmtId="3" fontId="0" fillId="0" borderId="31" xfId="23" applyNumberFormat="1" applyFont="1" applyBorder="1">
      <alignment/>
      <protection/>
    </xf>
    <xf numFmtId="3" fontId="0" fillId="0" borderId="71" xfId="23" applyNumberFormat="1" applyFont="1" applyBorder="1" applyAlignment="1">
      <alignment horizontal="right"/>
      <protection/>
    </xf>
    <xf numFmtId="3" fontId="0" fillId="0" borderId="52" xfId="23" applyNumberFormat="1" applyFont="1" applyBorder="1" applyAlignment="1">
      <alignment horizontal="right"/>
      <protection/>
    </xf>
    <xf numFmtId="3" fontId="0" fillId="0" borderId="72" xfId="23" applyNumberFormat="1" applyBorder="1">
      <alignment/>
      <protection/>
    </xf>
    <xf numFmtId="2" fontId="0" fillId="0" borderId="0" xfId="0" applyNumberFormat="1" applyFill="1" applyAlignment="1">
      <alignment vertical="top" wrapText="1"/>
    </xf>
    <xf numFmtId="0" fontId="3" fillId="0" borderId="0" xfId="0" applyFont="1" applyFill="1"/>
    <xf numFmtId="2" fontId="36" fillId="0" borderId="0" xfId="0" applyNumberFormat="1" applyFont="1" applyFill="1"/>
    <xf numFmtId="3" fontId="0" fillId="0" borderId="0" xfId="0" applyNumberFormat="1" applyFill="1" applyAlignment="1">
      <alignment vertical="top" wrapText="1"/>
    </xf>
    <xf numFmtId="1" fontId="0" fillId="0" borderId="0" xfId="0" applyNumberFormat="1" applyFill="1"/>
    <xf numFmtId="1" fontId="0" fillId="0" borderId="0" xfId="0" applyNumberFormat="1" applyFill="1" applyAlignment="1">
      <alignment vertical="top" wrapText="1"/>
    </xf>
    <xf numFmtId="0" fontId="36" fillId="0" borderId="0" xfId="23" applyFont="1">
      <alignment/>
      <protection/>
    </xf>
    <xf numFmtId="3" fontId="0" fillId="0" borderId="37" xfId="23" applyNumberFormat="1" applyFont="1" applyBorder="1">
      <alignment/>
      <protection/>
    </xf>
    <xf numFmtId="3" fontId="0" fillId="0" borderId="73" xfId="23" applyNumberFormat="1" applyFont="1" applyBorder="1">
      <alignment/>
      <protection/>
    </xf>
    <xf numFmtId="3" fontId="0" fillId="0" borderId="17" xfId="23" applyNumberFormat="1" applyFont="1" applyBorder="1">
      <alignment/>
      <protection/>
    </xf>
    <xf numFmtId="0" fontId="43" fillId="0" borderId="0" xfId="0" applyFont="1"/>
    <xf numFmtId="0" fontId="3" fillId="0" borderId="0" xfId="0" applyFont="1"/>
    <xf numFmtId="1" fontId="0" fillId="0" borderId="0" xfId="0" applyNumberFormat="1"/>
    <xf numFmtId="1" fontId="3" fillId="0" borderId="0" xfId="0" applyNumberFormat="1" applyFont="1" applyFill="1"/>
    <xf numFmtId="2" fontId="0" fillId="0" borderId="0" xfId="0" applyNumberFormat="1" applyFill="1"/>
    <xf numFmtId="0" fontId="43" fillId="0" borderId="0" xfId="0" applyFont="1" applyFill="1"/>
    <xf numFmtId="0" fontId="3" fillId="0" borderId="74" xfId="23" applyFont="1" applyBorder="1" applyAlignment="1">
      <alignment horizontal="right"/>
      <protection/>
    </xf>
    <xf numFmtId="1" fontId="0" fillId="0" borderId="75" xfId="23" applyNumberFormat="1" applyBorder="1">
      <alignment/>
      <protection/>
    </xf>
    <xf numFmtId="0" fontId="3" fillId="0" borderId="24" xfId="23" applyFont="1" applyBorder="1" applyAlignment="1">
      <alignment horizontal="right"/>
      <protection/>
    </xf>
    <xf numFmtId="1" fontId="0" fillId="0" borderId="26" xfId="23" applyNumberFormat="1" applyBorder="1">
      <alignment/>
      <protection/>
    </xf>
    <xf numFmtId="0" fontId="0" fillId="0" borderId="22" xfId="23" applyBorder="1">
      <alignment/>
      <protection/>
    </xf>
    <xf numFmtId="1" fontId="0" fillId="0" borderId="13" xfId="23" applyNumberFormat="1" applyFont="1" applyBorder="1" applyAlignment="1">
      <alignment horizontal="right"/>
      <protection/>
    </xf>
    <xf numFmtId="1" fontId="0" fillId="0" borderId="76" xfId="23" applyNumberFormat="1" applyFont="1" applyBorder="1" applyAlignment="1">
      <alignment horizontal="right"/>
      <protection/>
    </xf>
    <xf numFmtId="1" fontId="0" fillId="0" borderId="32" xfId="23" applyNumberFormat="1" applyFont="1" applyBorder="1" applyAlignment="1">
      <alignment horizontal="right"/>
      <protection/>
    </xf>
    <xf numFmtId="1" fontId="0" fillId="0" borderId="26" xfId="23" applyNumberFormat="1" applyFont="1" applyBorder="1" applyAlignment="1">
      <alignment horizontal="right"/>
      <protection/>
    </xf>
    <xf numFmtId="1" fontId="3" fillId="0" borderId="75" xfId="23" applyNumberFormat="1" applyFont="1" applyBorder="1">
      <alignment/>
      <protection/>
    </xf>
    <xf numFmtId="1" fontId="3" fillId="0" borderId="15" xfId="23" applyNumberFormat="1" applyFont="1" applyBorder="1">
      <alignment/>
      <protection/>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0" fillId="0" borderId="0" xfId="21" applyFont="1" applyFill="1" applyBorder="1" applyAlignment="1">
      <alignment horizontal="center" vertical="top" wrapText="1"/>
    </xf>
    <xf numFmtId="0" fontId="8" fillId="0" borderId="0" xfId="0" applyFont="1" applyFill="1" applyBorder="1" applyAlignment="1">
      <alignment horizontal="left" vertical="top" wrapText="1"/>
    </xf>
    <xf numFmtId="0" fontId="9" fillId="0" borderId="0" xfId="20" applyFont="1" applyFill="1" applyBorder="1" applyAlignment="1">
      <alignment horizontal="left" vertical="top" wrapText="1"/>
    </xf>
    <xf numFmtId="0" fontId="3" fillId="0" borderId="74" xfId="23" applyFont="1" applyBorder="1" applyAlignment="1">
      <alignment horizontal="center" vertical="center"/>
      <protection/>
    </xf>
    <xf numFmtId="0" fontId="3" fillId="0" borderId="30" xfId="23" applyFont="1" applyBorder="1" applyAlignment="1">
      <alignment horizontal="center" vertical="center"/>
      <protection/>
    </xf>
    <xf numFmtId="0" fontId="3" fillId="0" borderId="68" xfId="23" applyFont="1" applyBorder="1" applyAlignment="1">
      <alignment vertical="top"/>
      <protection/>
    </xf>
    <xf numFmtId="0" fontId="0" fillId="0" borderId="36" xfId="23" applyBorder="1" applyAlignment="1">
      <alignment vertical="top"/>
      <protection/>
    </xf>
    <xf numFmtId="0" fontId="3" fillId="0" borderId="77" xfId="23" applyFont="1" applyBorder="1" applyAlignment="1">
      <alignment horizontal="center" vertical="top"/>
      <protection/>
    </xf>
    <xf numFmtId="0" fontId="0" fillId="0" borderId="37" xfId="23" applyBorder="1" applyAlignment="1">
      <alignment horizontal="center" vertical="top"/>
      <protection/>
    </xf>
    <xf numFmtId="0" fontId="3" fillId="0" borderId="78" xfId="23" applyFont="1" applyBorder="1" applyAlignment="1">
      <alignment horizontal="center" vertical="top"/>
      <protection/>
    </xf>
    <xf numFmtId="0" fontId="0" fillId="0" borderId="17" xfId="23" applyBorder="1" applyAlignment="1">
      <alignment horizontal="center" vertical="top"/>
      <protection/>
    </xf>
    <xf numFmtId="0" fontId="3" fillId="0" borderId="39" xfId="23" applyFont="1" applyBorder="1" applyAlignment="1">
      <alignment horizontal="center" vertical="center"/>
      <protection/>
    </xf>
    <xf numFmtId="0" fontId="3" fillId="0" borderId="24" xfId="23" applyFont="1" applyBorder="1" applyAlignment="1">
      <alignment horizontal="center" vertical="center"/>
      <protection/>
    </xf>
    <xf numFmtId="0" fontId="0" fillId="0" borderId="0" xfId="23" applyFont="1" applyAlignment="1">
      <alignment horizontal="left" vertical="top" wrapText="1"/>
      <protection/>
    </xf>
    <xf numFmtId="2" fontId="3" fillId="16" borderId="50" xfId="0" applyNumberFormat="1" applyFont="1" applyFill="1" applyBorder="1" applyAlignment="1">
      <alignment horizontal="center" vertical="top" wrapText="1"/>
    </xf>
    <xf numFmtId="2" fontId="0" fillId="15" borderId="50" xfId="0" applyNumberFormat="1" applyFill="1" applyBorder="1" applyAlignment="1">
      <alignment vertical="top" wrapText="1"/>
    </xf>
    <xf numFmtId="0" fontId="0" fillId="15" borderId="50" xfId="0" applyFill="1" applyBorder="1" applyAlignment="1">
      <alignment vertical="top" wrapText="1"/>
    </xf>
    <xf numFmtId="2" fontId="0" fillId="15" borderId="50" xfId="0" applyNumberFormat="1" applyFill="1" applyBorder="1" applyAlignment="1">
      <alignment horizontal="center" vertical="top" wrapText="1"/>
    </xf>
    <xf numFmtId="0" fontId="3" fillId="0" borderId="31" xfId="23" applyFont="1" applyBorder="1" applyAlignment="1">
      <alignment horizontal="center" vertical="top"/>
      <protection/>
    </xf>
    <xf numFmtId="0" fontId="3" fillId="0" borderId="32" xfId="23" applyFont="1" applyBorder="1" applyAlignment="1">
      <alignment horizontal="center" vertical="top"/>
      <protection/>
    </xf>
    <xf numFmtId="0" fontId="3" fillId="0" borderId="68" xfId="23" applyFont="1" applyBorder="1" applyAlignment="1">
      <alignment horizontal="center" vertical="top"/>
      <protection/>
    </xf>
    <xf numFmtId="0" fontId="3" fillId="0" borderId="40" xfId="23" applyFont="1" applyBorder="1" applyAlignment="1">
      <alignment horizontal="center" vertical="top"/>
      <protection/>
    </xf>
    <xf numFmtId="0" fontId="3" fillId="0" borderId="36" xfId="23" applyFont="1" applyBorder="1" applyAlignment="1">
      <alignment horizontal="center" vertical="top"/>
      <protection/>
    </xf>
    <xf numFmtId="0" fontId="3" fillId="0" borderId="68" xfId="23" applyFont="1" applyBorder="1" applyAlignment="1">
      <alignment horizontal="left" vertical="top"/>
      <protection/>
    </xf>
    <xf numFmtId="0" fontId="3" fillId="0" borderId="40" xfId="23" applyFont="1" applyBorder="1" applyAlignment="1">
      <alignment horizontal="left" vertical="top"/>
      <protection/>
    </xf>
    <xf numFmtId="0" fontId="3" fillId="0" borderId="36" xfId="23" applyFont="1" applyBorder="1" applyAlignment="1">
      <alignment horizontal="left" vertical="top"/>
      <protection/>
    </xf>
    <xf numFmtId="0" fontId="0" fillId="0" borderId="68" xfId="23" applyBorder="1" applyAlignment="1">
      <alignment horizontal="center"/>
      <protection/>
    </xf>
    <xf numFmtId="0" fontId="0" fillId="0" borderId="36" xfId="23" applyBorder="1" applyAlignment="1">
      <alignment horizontal="center"/>
      <protection/>
    </xf>
    <xf numFmtId="0" fontId="3" fillId="0" borderId="25" xfId="23" applyFont="1" applyBorder="1" applyAlignment="1">
      <alignment horizontal="center"/>
      <protection/>
    </xf>
    <xf numFmtId="0" fontId="3" fillId="0" borderId="79" xfId="23" applyFont="1" applyBorder="1" applyAlignment="1">
      <alignment horizontal="center"/>
      <protection/>
    </xf>
    <xf numFmtId="0" fontId="3" fillId="0" borderId="26" xfId="23" applyFont="1" applyBorder="1" applyAlignment="1">
      <alignment horizontal="center"/>
      <protection/>
    </xf>
  </cellXfs>
  <cellStyles count="42">
    <cellStyle name="Normal" xfId="0"/>
    <cellStyle name="Percent" xfId="15"/>
    <cellStyle name="Currency" xfId="16"/>
    <cellStyle name="Currency [0]" xfId="17"/>
    <cellStyle name="Comma" xfId="18"/>
    <cellStyle name="Comma [0]" xfId="19"/>
    <cellStyle name="Rubrik 1" xfId="20"/>
    <cellStyle name="Hyperlänk" xfId="21"/>
    <cellStyle name="Standard 2" xfId="22"/>
    <cellStyle name="Standard 2 2" xfId="23"/>
    <cellStyle name="Procent" xfId="24"/>
    <cellStyle name="Rubrik" xfId="25"/>
    <cellStyle name="Standard 5" xfId="26"/>
    <cellStyle name="Akzent1 2" xfId="27"/>
    <cellStyle name="Akzent2 2" xfId="28"/>
    <cellStyle name="Akzent3 2" xfId="29"/>
    <cellStyle name="Akzent4 2" xfId="30"/>
    <cellStyle name="Akzent5 2" xfId="31"/>
    <cellStyle name="Akzent6 2" xfId="32"/>
    <cellStyle name="Ausgabe 2" xfId="33"/>
    <cellStyle name="Berechnung 2" xfId="34"/>
    <cellStyle name="Eingabe 2" xfId="35"/>
    <cellStyle name="Ergebnis 2" xfId="36"/>
    <cellStyle name="Erklärender Text 2" xfId="37"/>
    <cellStyle name="Gut 2" xfId="38"/>
    <cellStyle name="Neutral 2" xfId="39"/>
    <cellStyle name="Notiz 2" xfId="40"/>
    <cellStyle name="Schlecht 2" xfId="41"/>
    <cellStyle name="Standard 2 3" xfId="42"/>
    <cellStyle name="Standard 3" xfId="43"/>
    <cellStyle name="Standard 4" xfId="44"/>
    <cellStyle name="Überschrift 1 2" xfId="45"/>
    <cellStyle name="Überschrift 2 2" xfId="46"/>
    <cellStyle name="Überschrift 3 2" xfId="47"/>
    <cellStyle name="Überschrift 4 2" xfId="48"/>
    <cellStyle name="Verknüpfte Zelle 2" xfId="49"/>
    <cellStyle name="Warnender Text 2" xfId="50"/>
    <cellStyle name="Zelle überprüfen 2" xfId="51"/>
    <cellStyle name="Standard 6" xfId="52"/>
    <cellStyle name="Standard 2 5" xfId="53"/>
    <cellStyle name="Standard 6 2" xfId="54"/>
    <cellStyle name="Standard 2 4" xfId="55"/>
  </cellStyles>
  <dxfs count="288">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3</xdr:row>
      <xdr:rowOff>9525</xdr:rowOff>
    </xdr:from>
    <xdr:ext cx="3238500" cy="361950"/>
    <xdr:sp macro="" textlink="">
      <xdr:nvSpPr>
        <xdr:cNvPr id="2" name="TextBox 1"/>
        <xdr:cNvSpPr txBox="1"/>
      </xdr:nvSpPr>
      <xdr:spPr>
        <a:xfrm>
          <a:off x="19050" y="466725"/>
          <a:ext cx="323850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lumMod val="50000"/>
                  <a:lumOff val="50000"/>
                </a:sysClr>
              </a:solidFill>
              <a:effectLst/>
              <a:uLnTx/>
              <a:uFillTx/>
              <a:latin typeface="Arial" panose="020B0604020202020204" pitchFamily="34" charset="0"/>
              <a:ea typeface="+mn-ea"/>
              <a:cs typeface="Arial" panose="020B0604020202020204" pitchFamily="34" charset="0"/>
            </a:rPr>
            <a:t>Directorate E: Sectoral and regional statistics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lumMod val="50000"/>
                  <a:lumOff val="50000"/>
                </a:sysClr>
              </a:solidFill>
              <a:effectLst/>
              <a:uLnTx/>
              <a:uFillTx/>
              <a:latin typeface="Arial" panose="020B0604020202020204" pitchFamily="34" charset="0"/>
              <a:ea typeface="+mn-ea"/>
              <a:cs typeface="Arial" panose="020B0604020202020204" pitchFamily="34" charset="0"/>
            </a:rPr>
            <a:t>Unit E1: Agriculture and fisheries</a:t>
          </a:r>
        </a:p>
      </xdr:txBody>
    </xdr:sp>
    <xdr:clientData/>
  </xdr:oneCellAnchor>
  <xdr:twoCellAnchor editAs="absolute">
    <xdr:from>
      <xdr:col>9</xdr:col>
      <xdr:colOff>276225</xdr:colOff>
      <xdr:row>2</xdr:row>
      <xdr:rowOff>0</xdr:rowOff>
    </xdr:from>
    <xdr:to>
      <xdr:col>13</xdr:col>
      <xdr:colOff>485775</xdr:colOff>
      <xdr:row>3</xdr:row>
      <xdr:rowOff>133350</xdr:rowOff>
    </xdr:to>
    <xdr:pic>
      <xdr:nvPicPr>
        <xdr:cNvPr id="7"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771900" y="304800"/>
          <a:ext cx="2238375" cy="285750"/>
        </a:xfrm>
        <a:prstGeom prst="rect">
          <a:avLst/>
        </a:prstGeom>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3.vml" /><Relationship Id="rId3"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0:N20"/>
  <sheetViews>
    <sheetView showGridLines="0" zoomScale="130" zoomScaleNormal="130" workbookViewId="0" topLeftCell="A7">
      <selection activeCell="B13" sqref="B13:N13"/>
    </sheetView>
  </sheetViews>
  <sheetFormatPr defaultColWidth="0" defaultRowHeight="15"/>
  <cols>
    <col min="1" max="1" width="1.28515625" style="2" customWidth="1"/>
    <col min="2" max="2" width="10.57421875" style="2" customWidth="1"/>
    <col min="3" max="8" width="5.7109375" style="2" customWidth="1"/>
    <col min="9" max="9" width="6.28125" style="2" customWidth="1"/>
    <col min="10" max="10" width="4.57421875" style="2" customWidth="1"/>
    <col min="11" max="11" width="5.00390625" style="2" customWidth="1"/>
    <col min="12" max="12" width="11.7109375" style="2" customWidth="1"/>
    <col min="13" max="14" width="9.140625" style="2" customWidth="1"/>
    <col min="15" max="15" width="1.57421875" style="2" customWidth="1"/>
    <col min="16" max="16384" width="9.140625" style="2" hidden="1" customWidth="1"/>
  </cols>
  <sheetData>
    <row r="1" ht="12"/>
    <row r="2" ht="12"/>
    <row r="3" ht="12"/>
    <row r="4" ht="12"/>
    <row r="5" ht="12"/>
    <row r="6" ht="12"/>
    <row r="10" spans="2:14" s="3" customFormat="1" ht="51.75" customHeight="1">
      <c r="B10" s="409" t="s">
        <v>222</v>
      </c>
      <c r="C10" s="410"/>
      <c r="D10" s="410"/>
      <c r="E10" s="410"/>
      <c r="F10" s="410"/>
      <c r="G10" s="410"/>
      <c r="H10" s="410"/>
      <c r="I10" s="410"/>
      <c r="J10" s="410"/>
      <c r="K10" s="410"/>
      <c r="L10" s="410"/>
      <c r="M10" s="410"/>
      <c r="N10" s="410"/>
    </row>
    <row r="12" spans="2:14" ht="24" customHeight="1">
      <c r="B12" s="413" t="s">
        <v>14</v>
      </c>
      <c r="C12" s="413"/>
      <c r="D12" s="413"/>
      <c r="E12" s="413"/>
      <c r="F12" s="413"/>
      <c r="G12" s="413"/>
      <c r="H12" s="413"/>
      <c r="I12" s="413"/>
      <c r="J12" s="413"/>
      <c r="K12" s="413"/>
      <c r="L12" s="413"/>
      <c r="M12" s="413"/>
      <c r="N12" s="413"/>
    </row>
    <row r="13" spans="2:14" ht="62.25" customHeight="1">
      <c r="B13" s="412" t="s">
        <v>223</v>
      </c>
      <c r="C13" s="412"/>
      <c r="D13" s="412"/>
      <c r="E13" s="412"/>
      <c r="F13" s="412"/>
      <c r="G13" s="412"/>
      <c r="H13" s="412"/>
      <c r="I13" s="412"/>
      <c r="J13" s="412"/>
      <c r="K13" s="412"/>
      <c r="L13" s="412"/>
      <c r="M13" s="412"/>
      <c r="N13" s="412"/>
    </row>
    <row r="14" spans="2:14" ht="15" customHeight="1">
      <c r="B14" s="412"/>
      <c r="C14" s="412"/>
      <c r="D14" s="412"/>
      <c r="E14" s="412"/>
      <c r="F14" s="412"/>
      <c r="G14" s="412"/>
      <c r="H14" s="412"/>
      <c r="I14" s="412"/>
      <c r="J14" s="412"/>
      <c r="K14" s="412"/>
      <c r="L14" s="412"/>
      <c r="M14" s="412"/>
      <c r="N14" s="412"/>
    </row>
    <row r="15" spans="2:14" ht="28.5" customHeight="1">
      <c r="B15" s="412" t="s">
        <v>18</v>
      </c>
      <c r="C15" s="412"/>
      <c r="D15" s="412"/>
      <c r="E15" s="412"/>
      <c r="F15" s="412"/>
      <c r="G15" s="412"/>
      <c r="H15" s="412"/>
      <c r="I15" s="412"/>
      <c r="J15" s="412"/>
      <c r="K15" s="412"/>
      <c r="L15" s="412"/>
      <c r="M15" s="412"/>
      <c r="N15" s="412"/>
    </row>
    <row r="16" spans="2:14" ht="24.75" customHeight="1">
      <c r="B16" s="412"/>
      <c r="C16" s="412"/>
      <c r="D16" s="412"/>
      <c r="E16" s="412"/>
      <c r="F16" s="412"/>
      <c r="G16" s="412"/>
      <c r="H16" s="412"/>
      <c r="I16" s="412"/>
      <c r="J16" s="412"/>
      <c r="K16" s="412"/>
      <c r="L16" s="412"/>
      <c r="M16" s="412"/>
      <c r="N16" s="412"/>
    </row>
    <row r="17" spans="2:14" ht="23.25" customHeight="1">
      <c r="B17" s="413" t="s">
        <v>15</v>
      </c>
      <c r="C17" s="413"/>
      <c r="D17" s="413"/>
      <c r="E17" s="413"/>
      <c r="F17" s="413"/>
      <c r="G17" s="413"/>
      <c r="H17" s="413"/>
      <c r="I17" s="413"/>
      <c r="J17" s="413"/>
      <c r="K17" s="413"/>
      <c r="L17" s="413"/>
      <c r="M17" s="413"/>
      <c r="N17" s="413"/>
    </row>
    <row r="18" spans="2:14" ht="131.25" customHeight="1">
      <c r="B18" s="412" t="s">
        <v>19</v>
      </c>
      <c r="C18" s="412"/>
      <c r="D18" s="412"/>
      <c r="E18" s="412"/>
      <c r="F18" s="412"/>
      <c r="G18" s="412"/>
      <c r="H18" s="412"/>
      <c r="I18" s="412"/>
      <c r="J18" s="412"/>
      <c r="K18" s="412"/>
      <c r="L18" s="412"/>
      <c r="M18" s="412"/>
      <c r="N18" s="412"/>
    </row>
    <row r="19" spans="2:14" ht="61.5" customHeight="1">
      <c r="B19" s="412"/>
      <c r="C19" s="412"/>
      <c r="D19" s="412"/>
      <c r="E19" s="412"/>
      <c r="F19" s="412"/>
      <c r="G19" s="412"/>
      <c r="H19" s="412"/>
      <c r="I19" s="412"/>
      <c r="J19" s="412"/>
      <c r="K19" s="412"/>
      <c r="L19" s="412"/>
      <c r="M19" s="412"/>
      <c r="N19" s="412"/>
    </row>
    <row r="20" spans="2:14" ht="174.75" customHeight="1">
      <c r="B20" s="411" t="s">
        <v>16</v>
      </c>
      <c r="C20" s="411"/>
      <c r="D20" s="411"/>
      <c r="E20" s="411"/>
      <c r="F20" s="411"/>
      <c r="G20" s="411"/>
      <c r="H20" s="411"/>
      <c r="I20" s="411"/>
      <c r="J20" s="411"/>
      <c r="K20" s="411"/>
      <c r="L20" s="411"/>
      <c r="M20" s="411"/>
      <c r="N20" s="411"/>
    </row>
  </sheetData>
  <mergeCells count="10">
    <mergeCell ref="B10:N10"/>
    <mergeCell ref="B20:N20"/>
    <mergeCell ref="B18:N18"/>
    <mergeCell ref="B19:N19"/>
    <mergeCell ref="B12:N12"/>
    <mergeCell ref="B13:N13"/>
    <mergeCell ref="B14:N14"/>
    <mergeCell ref="B15:N15"/>
    <mergeCell ref="B16:N16"/>
    <mergeCell ref="B17:N17"/>
  </mergeCells>
  <hyperlinks>
    <hyperlink ref="B20" r:id="rId1" display="ESTAT-EAP@ec.europa.eu"/>
    <hyperlink ref="B20:K20" r:id="rId2" tooltip="E-mail" display="CONTACT for doubts on filling table: ESTAT-EAP@ec.europa.eu"/>
  </hyperlinks>
  <printOptions/>
  <pageMargins left="0.7" right="0.7" top="0.75" bottom="0.75" header="0.3" footer="0.3"/>
  <pageSetup horizontalDpi="600" verticalDpi="600" orientation="portrait" paperSize="9" scale="95" r:id="rId4"/>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32"/>
  <sheetViews>
    <sheetView zoomScale="90" zoomScaleNormal="90" workbookViewId="0" topLeftCell="A1">
      <selection activeCell="O17" sqref="O17"/>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3" ht="18.75">
      <c r="B1" s="6" t="s">
        <v>47</v>
      </c>
      <c r="C1" s="120" t="s">
        <v>431</v>
      </c>
    </row>
    <row r="2" ht="4.5" customHeight="1"/>
    <row r="3" spans="2:3" ht="15">
      <c r="B3" s="7" t="s">
        <v>210</v>
      </c>
      <c r="C3" s="4" t="s">
        <v>48</v>
      </c>
    </row>
    <row r="4" spans="2:3" ht="15">
      <c r="B4" s="8" t="s">
        <v>49</v>
      </c>
      <c r="C4" s="29" t="s">
        <v>174</v>
      </c>
    </row>
    <row r="5" ht="14.25" customHeight="1">
      <c r="C5" s="4" t="s">
        <v>170</v>
      </c>
    </row>
    <row r="6" ht="14.25" customHeight="1" thickBot="1"/>
    <row r="7" spans="2:4" ht="16.5" customHeight="1" thickBot="1">
      <c r="B7" s="94"/>
      <c r="C7" s="95" t="s">
        <v>3</v>
      </c>
      <c r="D7" s="9"/>
    </row>
    <row r="8" spans="1:3" ht="15">
      <c r="A8" s="10">
        <v>1</v>
      </c>
      <c r="B8" s="92" t="s">
        <v>0</v>
      </c>
      <c r="C8" s="93">
        <v>0</v>
      </c>
    </row>
    <row r="9" spans="1:3" ht="15">
      <c r="A9" s="10">
        <v>2</v>
      </c>
      <c r="B9" s="11" t="s">
        <v>8</v>
      </c>
      <c r="C9" s="30" t="s">
        <v>168</v>
      </c>
    </row>
    <row r="10" spans="1:3" ht="15">
      <c r="A10" s="10">
        <v>3</v>
      </c>
      <c r="B10" s="12" t="s">
        <v>2</v>
      </c>
      <c r="C10" s="31">
        <v>0</v>
      </c>
    </row>
    <row r="11" spans="1:3" ht="15">
      <c r="A11" s="10">
        <v>6</v>
      </c>
      <c r="B11" s="11" t="s">
        <v>25</v>
      </c>
      <c r="C11" s="30" t="s">
        <v>168</v>
      </c>
    </row>
    <row r="12" spans="2:3" ht="15.75" thickBot="1">
      <c r="B12" s="13" t="s">
        <v>26</v>
      </c>
      <c r="C12" s="38">
        <f>IF(ISNUMBER(C11)=TRUE,C10-C11,C10)</f>
        <v>0</v>
      </c>
    </row>
    <row r="13" spans="2:3" ht="15">
      <c r="B13" s="14"/>
      <c r="C13" s="15"/>
    </row>
    <row r="14" spans="2:3" ht="15.75" thickBot="1">
      <c r="B14" s="16"/>
      <c r="C14" s="17"/>
    </row>
    <row r="15" spans="2:14" ht="16.5" customHeight="1">
      <c r="B15" s="416" t="s">
        <v>1</v>
      </c>
      <c r="C15" s="418" t="s">
        <v>3</v>
      </c>
      <c r="D15" s="420" t="s">
        <v>4</v>
      </c>
      <c r="E15" s="422" t="s">
        <v>5</v>
      </c>
      <c r="F15" s="423"/>
      <c r="G15" s="422" t="s">
        <v>6</v>
      </c>
      <c r="H15" s="423"/>
      <c r="I15" s="422" t="s">
        <v>12</v>
      </c>
      <c r="J15" s="423"/>
      <c r="K15" s="414" t="s">
        <v>7</v>
      </c>
      <c r="L15" s="415"/>
      <c r="N15" s="26"/>
    </row>
    <row r="16" spans="2:12" ht="15.75" thickBot="1">
      <c r="B16" s="417"/>
      <c r="C16" s="419"/>
      <c r="D16" s="421"/>
      <c r="E16" s="89" t="s">
        <v>10</v>
      </c>
      <c r="F16" s="90" t="s">
        <v>11</v>
      </c>
      <c r="G16" s="89" t="s">
        <v>10</v>
      </c>
      <c r="H16" s="90" t="s">
        <v>11</v>
      </c>
      <c r="I16" s="89" t="s">
        <v>10</v>
      </c>
      <c r="J16" s="90" t="s">
        <v>11</v>
      </c>
      <c r="K16" s="89" t="s">
        <v>10</v>
      </c>
      <c r="L16" s="91" t="s">
        <v>11</v>
      </c>
    </row>
    <row r="17" spans="1:14" ht="15">
      <c r="A17" s="10">
        <v>7</v>
      </c>
      <c r="B17" s="84" t="s">
        <v>27</v>
      </c>
      <c r="C17" s="85" t="s">
        <v>168</v>
      </c>
      <c r="D17" s="86" t="s">
        <v>168</v>
      </c>
      <c r="E17" s="87" t="s">
        <v>168</v>
      </c>
      <c r="F17" s="88"/>
      <c r="G17" s="87"/>
      <c r="H17" s="88"/>
      <c r="I17" s="87"/>
      <c r="J17" s="88"/>
      <c r="K17" s="87"/>
      <c r="L17" s="88"/>
      <c r="N17" s="28"/>
    </row>
    <row r="18" spans="1:14" ht="15">
      <c r="A18" s="10">
        <v>8</v>
      </c>
      <c r="B18" s="18" t="s">
        <v>28</v>
      </c>
      <c r="C18" s="32" t="s">
        <v>168</v>
      </c>
      <c r="D18" s="19"/>
      <c r="E18" s="20"/>
      <c r="F18" s="21"/>
      <c r="G18" s="20"/>
      <c r="H18" s="21"/>
      <c r="I18" s="20"/>
      <c r="J18" s="21"/>
      <c r="K18" s="20"/>
      <c r="L18" s="21"/>
      <c r="N18" s="28"/>
    </row>
    <row r="19" spans="1:14" ht="15">
      <c r="A19" s="10">
        <v>10</v>
      </c>
      <c r="B19" s="18" t="s">
        <v>29</v>
      </c>
      <c r="C19" s="32" t="s">
        <v>168</v>
      </c>
      <c r="D19" s="19" t="s">
        <v>168</v>
      </c>
      <c r="E19" s="20" t="s">
        <v>168</v>
      </c>
      <c r="F19" s="21"/>
      <c r="G19" s="20"/>
      <c r="H19" s="21"/>
      <c r="I19" s="20"/>
      <c r="J19" s="21"/>
      <c r="K19" s="20"/>
      <c r="L19" s="21"/>
      <c r="N19" s="28"/>
    </row>
    <row r="20" spans="1:14" ht="15">
      <c r="A20" s="10">
        <v>11</v>
      </c>
      <c r="B20" s="18" t="s">
        <v>30</v>
      </c>
      <c r="C20" s="32" t="s">
        <v>168</v>
      </c>
      <c r="D20" s="19" t="s">
        <v>168</v>
      </c>
      <c r="E20" s="20" t="s">
        <v>168</v>
      </c>
      <c r="F20" s="21"/>
      <c r="G20" s="20"/>
      <c r="H20" s="21"/>
      <c r="I20" s="20"/>
      <c r="J20" s="21"/>
      <c r="K20" s="20"/>
      <c r="L20" s="21"/>
      <c r="N20" s="28"/>
    </row>
    <row r="21" spans="1:14" ht="15">
      <c r="A21" s="10" t="s">
        <v>31</v>
      </c>
      <c r="B21" s="18" t="s">
        <v>32</v>
      </c>
      <c r="C21" s="32" t="s">
        <v>168</v>
      </c>
      <c r="D21" s="19" t="s">
        <v>168</v>
      </c>
      <c r="E21" s="20" t="s">
        <v>168</v>
      </c>
      <c r="F21" s="21"/>
      <c r="G21" s="20"/>
      <c r="H21" s="21"/>
      <c r="I21" s="20"/>
      <c r="J21" s="21"/>
      <c r="K21" s="20"/>
      <c r="L21" s="21"/>
      <c r="N21" s="28"/>
    </row>
    <row r="22" spans="1:14" ht="15">
      <c r="A22" s="10" t="s">
        <v>33</v>
      </c>
      <c r="B22" s="18" t="s">
        <v>34</v>
      </c>
      <c r="C22" s="32" t="s">
        <v>168</v>
      </c>
      <c r="D22" s="19" t="s">
        <v>168</v>
      </c>
      <c r="E22" s="20" t="s">
        <v>168</v>
      </c>
      <c r="F22" s="21"/>
      <c r="G22" s="20"/>
      <c r="H22" s="21"/>
      <c r="I22" s="20"/>
      <c r="J22" s="21"/>
      <c r="K22" s="20"/>
      <c r="L22" s="21"/>
      <c r="N22" s="28"/>
    </row>
    <row r="23" spans="1:14" ht="15">
      <c r="A23" s="10" t="s">
        <v>35</v>
      </c>
      <c r="B23" s="18" t="s">
        <v>36</v>
      </c>
      <c r="C23" s="32" t="s">
        <v>168</v>
      </c>
      <c r="D23" s="19" t="s">
        <v>168</v>
      </c>
      <c r="E23" s="20" t="s">
        <v>168</v>
      </c>
      <c r="F23" s="21"/>
      <c r="G23" s="20"/>
      <c r="H23" s="21"/>
      <c r="I23" s="20"/>
      <c r="J23" s="21"/>
      <c r="K23" s="20"/>
      <c r="L23" s="21"/>
      <c r="N23" s="28"/>
    </row>
    <row r="24" spans="1:14" ht="15">
      <c r="A24" s="10">
        <v>13</v>
      </c>
      <c r="B24" s="18" t="s">
        <v>37</v>
      </c>
      <c r="C24" s="32">
        <v>0</v>
      </c>
      <c r="D24" s="19">
        <v>0</v>
      </c>
      <c r="E24" s="20">
        <v>0</v>
      </c>
      <c r="F24" s="21"/>
      <c r="G24" s="20"/>
      <c r="H24" s="21"/>
      <c r="I24" s="20"/>
      <c r="J24" s="21"/>
      <c r="K24" s="20"/>
      <c r="L24" s="21"/>
      <c r="N24" s="28"/>
    </row>
    <row r="25" spans="1:14" ht="15.75" thickBot="1">
      <c r="A25" s="10">
        <v>16</v>
      </c>
      <c r="B25" s="18" t="s">
        <v>21</v>
      </c>
      <c r="C25" s="32" t="s">
        <v>168</v>
      </c>
      <c r="D25" s="19" t="s">
        <v>168</v>
      </c>
      <c r="E25" s="20" t="s">
        <v>168</v>
      </c>
      <c r="F25" s="21"/>
      <c r="G25" s="20"/>
      <c r="H25" s="21"/>
      <c r="I25" s="20"/>
      <c r="J25" s="21"/>
      <c r="K25" s="20"/>
      <c r="L25" s="21"/>
      <c r="N25" s="28"/>
    </row>
    <row r="26" spans="1:12" ht="15.75" thickBot="1">
      <c r="A26" s="10">
        <v>17</v>
      </c>
      <c r="B26" s="22" t="s">
        <v>9</v>
      </c>
      <c r="C26" s="33">
        <f>SUM(C17:C25)</f>
        <v>0</v>
      </c>
      <c r="D26" s="23"/>
      <c r="E26" s="24">
        <v>0</v>
      </c>
      <c r="F26" s="25">
        <v>0</v>
      </c>
      <c r="G26" s="24">
        <v>0</v>
      </c>
      <c r="H26" s="25">
        <v>0</v>
      </c>
      <c r="I26" s="24">
        <v>0</v>
      </c>
      <c r="J26" s="25">
        <v>0</v>
      </c>
      <c r="K26" s="24">
        <f>E26+G26-I26</f>
        <v>0</v>
      </c>
      <c r="L26" s="25">
        <f>F26+H26-J26</f>
        <v>0</v>
      </c>
    </row>
    <row r="27" spans="3:12" ht="15">
      <c r="C27" s="14"/>
      <c r="E27" s="14"/>
      <c r="F27" s="14"/>
      <c r="G27" s="14"/>
      <c r="H27" s="14"/>
      <c r="I27" s="14"/>
      <c r="J27" s="14"/>
      <c r="K27" s="14"/>
      <c r="L27" s="14"/>
    </row>
    <row r="28" ht="15">
      <c r="B28" s="26"/>
    </row>
    <row r="29" ht="15.75" thickBot="1"/>
    <row r="30" spans="2:3" ht="15.75" thickBot="1">
      <c r="B30" s="94"/>
      <c r="C30" s="97">
        <v>2020</v>
      </c>
    </row>
    <row r="31" spans="2:3" ht="15">
      <c r="B31" s="146" t="s">
        <v>171</v>
      </c>
      <c r="C31" s="98">
        <v>0</v>
      </c>
    </row>
    <row r="32" spans="2:3" ht="15.75" thickBot="1">
      <c r="B32" s="147" t="s">
        <v>172</v>
      </c>
      <c r="C32" s="27">
        <v>0</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5"/>
  <sheetViews>
    <sheetView zoomScale="90" zoomScaleNormal="90" workbookViewId="0" topLeftCell="A1">
      <selection activeCell="M33" sqref="M33"/>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45</v>
      </c>
    </row>
    <row r="2" ht="4.5" customHeight="1"/>
    <row r="3" spans="2:3" ht="15">
      <c r="B3" s="7" t="s">
        <v>254</v>
      </c>
      <c r="C3" s="4" t="s">
        <v>46</v>
      </c>
    </row>
    <row r="4" spans="2:3" ht="15">
      <c r="B4" s="28"/>
      <c r="C4" s="4" t="s">
        <v>173</v>
      </c>
    </row>
    <row r="5" ht="14.25" customHeight="1">
      <c r="C5" s="4" t="s">
        <v>170</v>
      </c>
    </row>
    <row r="6" ht="14.25" customHeight="1" thickBot="1"/>
    <row r="7" spans="2:4" ht="16.5" customHeight="1" thickBot="1">
      <c r="B7" s="94"/>
      <c r="C7" s="95" t="s">
        <v>3</v>
      </c>
      <c r="D7" s="9"/>
    </row>
    <row r="8" spans="1:3" ht="15">
      <c r="A8" s="10">
        <v>1</v>
      </c>
      <c r="B8" s="92" t="s">
        <v>0</v>
      </c>
      <c r="C8" s="93">
        <v>163618</v>
      </c>
    </row>
    <row r="9" spans="1:3" ht="15">
      <c r="A9" s="10">
        <v>2</v>
      </c>
      <c r="B9" s="11" t="s">
        <v>8</v>
      </c>
      <c r="C9" s="30">
        <v>0</v>
      </c>
    </row>
    <row r="10" spans="1:3" ht="15">
      <c r="A10" s="10">
        <v>3</v>
      </c>
      <c r="B10" s="12" t="s">
        <v>2</v>
      </c>
      <c r="C10" s="31">
        <v>163618</v>
      </c>
    </row>
    <row r="11" spans="1:3" ht="15.75" thickBot="1">
      <c r="A11" s="10">
        <v>6</v>
      </c>
      <c r="B11" s="11" t="s">
        <v>25</v>
      </c>
      <c r="C11" s="30" t="s">
        <v>168</v>
      </c>
    </row>
    <row r="12" spans="2:3" ht="15.75" thickBot="1">
      <c r="B12" s="13" t="s">
        <v>26</v>
      </c>
      <c r="C12" s="33">
        <f>C10</f>
        <v>163618</v>
      </c>
    </row>
    <row r="13" spans="2:3" ht="15">
      <c r="B13" s="14"/>
      <c r="C13" s="15"/>
    </row>
    <row r="14" spans="2:3" ht="15.75" thickBot="1">
      <c r="B14" s="16"/>
      <c r="C14" s="17"/>
    </row>
    <row r="15" spans="2:14" ht="16.5" customHeight="1">
      <c r="B15" s="416" t="s">
        <v>1</v>
      </c>
      <c r="C15" s="418" t="s">
        <v>3</v>
      </c>
      <c r="D15" s="420" t="s">
        <v>4</v>
      </c>
      <c r="E15" s="414" t="s">
        <v>5</v>
      </c>
      <c r="F15" s="415"/>
      <c r="G15" s="414" t="s">
        <v>6</v>
      </c>
      <c r="H15" s="415"/>
      <c r="I15" s="414" t="s">
        <v>12</v>
      </c>
      <c r="J15" s="415"/>
      <c r="K15" s="414" t="s">
        <v>7</v>
      </c>
      <c r="L15" s="415"/>
      <c r="N15" s="26"/>
    </row>
    <row r="16" spans="2:12" ht="15.75" thickBot="1">
      <c r="B16" s="417"/>
      <c r="C16" s="419"/>
      <c r="D16" s="421"/>
      <c r="E16" s="89" t="s">
        <v>10</v>
      </c>
      <c r="F16" s="90" t="s">
        <v>11</v>
      </c>
      <c r="G16" s="89" t="s">
        <v>10</v>
      </c>
      <c r="H16" s="90" t="s">
        <v>11</v>
      </c>
      <c r="I16" s="89" t="s">
        <v>10</v>
      </c>
      <c r="J16" s="90" t="s">
        <v>11</v>
      </c>
      <c r="K16" s="89" t="s">
        <v>10</v>
      </c>
      <c r="L16" s="91" t="s">
        <v>11</v>
      </c>
    </row>
    <row r="17" spans="1:14" ht="15">
      <c r="A17" s="10">
        <v>7</v>
      </c>
      <c r="B17" s="84" t="s">
        <v>27</v>
      </c>
      <c r="C17" s="85" t="s">
        <v>168</v>
      </c>
      <c r="D17" s="86" t="s">
        <v>168</v>
      </c>
      <c r="E17" s="87" t="s">
        <v>168</v>
      </c>
      <c r="F17" s="88"/>
      <c r="G17" s="87"/>
      <c r="H17" s="88"/>
      <c r="I17" s="87"/>
      <c r="J17" s="88"/>
      <c r="K17" s="87"/>
      <c r="L17" s="88"/>
      <c r="N17" s="28"/>
    </row>
    <row r="18" spans="1:14" ht="15">
      <c r="A18" s="10">
        <v>8</v>
      </c>
      <c r="B18" s="18" t="s">
        <v>28</v>
      </c>
      <c r="C18" s="32" t="s">
        <v>168</v>
      </c>
      <c r="D18" s="19"/>
      <c r="E18" s="20"/>
      <c r="F18" s="21"/>
      <c r="G18" s="20"/>
      <c r="H18" s="21"/>
      <c r="I18" s="20"/>
      <c r="J18" s="21"/>
      <c r="K18" s="20"/>
      <c r="L18" s="21"/>
      <c r="N18" s="28"/>
    </row>
    <row r="19" spans="1:14" ht="15">
      <c r="A19" s="10">
        <v>10</v>
      </c>
      <c r="B19" s="18" t="s">
        <v>29</v>
      </c>
      <c r="C19" s="32" t="s">
        <v>168</v>
      </c>
      <c r="D19" s="19" t="s">
        <v>168</v>
      </c>
      <c r="E19" s="20" t="s">
        <v>168</v>
      </c>
      <c r="F19" s="21"/>
      <c r="G19" s="20"/>
      <c r="H19" s="21"/>
      <c r="I19" s="20"/>
      <c r="J19" s="21"/>
      <c r="K19" s="20"/>
      <c r="L19" s="21"/>
      <c r="N19" s="28"/>
    </row>
    <row r="20" spans="1:14" ht="15">
      <c r="A20" s="10">
        <v>11</v>
      </c>
      <c r="B20" s="18" t="s">
        <v>30</v>
      </c>
      <c r="C20" s="32" t="s">
        <v>168</v>
      </c>
      <c r="D20" s="19" t="s">
        <v>168</v>
      </c>
      <c r="E20" s="20" t="s">
        <v>168</v>
      </c>
      <c r="F20" s="21"/>
      <c r="G20" s="20"/>
      <c r="H20" s="21"/>
      <c r="I20" s="20"/>
      <c r="J20" s="21"/>
      <c r="K20" s="20"/>
      <c r="L20" s="21"/>
      <c r="N20" s="28"/>
    </row>
    <row r="21" spans="1:14" ht="15">
      <c r="A21" s="10" t="s">
        <v>31</v>
      </c>
      <c r="B21" s="18" t="s">
        <v>32</v>
      </c>
      <c r="C21" s="32" t="s">
        <v>168</v>
      </c>
      <c r="D21" s="19" t="s">
        <v>168</v>
      </c>
      <c r="E21" s="20" t="s">
        <v>168</v>
      </c>
      <c r="F21" s="21"/>
      <c r="G21" s="20"/>
      <c r="H21" s="21"/>
      <c r="I21" s="20"/>
      <c r="J21" s="21"/>
      <c r="K21" s="20"/>
      <c r="L21" s="21"/>
      <c r="N21" s="28"/>
    </row>
    <row r="22" spans="1:14" ht="15">
      <c r="A22" s="10" t="s">
        <v>33</v>
      </c>
      <c r="B22" s="18" t="s">
        <v>34</v>
      </c>
      <c r="C22" s="32">
        <v>163618</v>
      </c>
      <c r="D22" s="19">
        <v>2989.219600787398</v>
      </c>
      <c r="E22" s="20">
        <f>C22*D22/1000000</f>
        <v>489.0901326416325</v>
      </c>
      <c r="F22" s="21"/>
      <c r="G22" s="20"/>
      <c r="H22" s="21"/>
      <c r="I22" s="20"/>
      <c r="J22" s="21"/>
      <c r="K22" s="20">
        <f>E22+G22-I22</f>
        <v>489.0901326416325</v>
      </c>
      <c r="L22" s="21"/>
      <c r="N22" s="28"/>
    </row>
    <row r="23" spans="1:14" ht="15">
      <c r="A23" s="10" t="s">
        <v>35</v>
      </c>
      <c r="B23" s="18" t="s">
        <v>36</v>
      </c>
      <c r="C23" s="32" t="s">
        <v>168</v>
      </c>
      <c r="D23" s="19" t="s">
        <v>168</v>
      </c>
      <c r="E23" s="20" t="s">
        <v>168</v>
      </c>
      <c r="F23" s="21"/>
      <c r="G23" s="20"/>
      <c r="H23" s="21"/>
      <c r="I23" s="20"/>
      <c r="J23" s="21"/>
      <c r="K23" s="20"/>
      <c r="L23" s="21"/>
      <c r="N23" s="28"/>
    </row>
    <row r="24" spans="1:14" ht="15">
      <c r="A24" s="10">
        <v>13</v>
      </c>
      <c r="B24" s="18" t="s">
        <v>37</v>
      </c>
      <c r="C24" s="32" t="s">
        <v>168</v>
      </c>
      <c r="D24" s="19" t="s">
        <v>168</v>
      </c>
      <c r="E24" s="20" t="s">
        <v>168</v>
      </c>
      <c r="F24" s="21"/>
      <c r="G24" s="20"/>
      <c r="H24" s="21"/>
      <c r="I24" s="20"/>
      <c r="J24" s="21"/>
      <c r="K24" s="20"/>
      <c r="L24" s="21"/>
      <c r="N24" s="28"/>
    </row>
    <row r="25" spans="1:14" ht="15.75" thickBot="1">
      <c r="A25" s="10">
        <v>16</v>
      </c>
      <c r="B25" s="18" t="s">
        <v>21</v>
      </c>
      <c r="C25" s="32" t="s">
        <v>168</v>
      </c>
      <c r="D25" s="19" t="s">
        <v>168</v>
      </c>
      <c r="E25" s="20" t="s">
        <v>168</v>
      </c>
      <c r="F25" s="21"/>
      <c r="G25" s="20"/>
      <c r="H25" s="21"/>
      <c r="I25" s="20"/>
      <c r="J25" s="21"/>
      <c r="K25" s="20"/>
      <c r="L25" s="21"/>
      <c r="N25" s="28"/>
    </row>
    <row r="26" spans="1:12" ht="15.75" thickBot="1">
      <c r="A26" s="10">
        <v>17</v>
      </c>
      <c r="B26" s="22" t="s">
        <v>9</v>
      </c>
      <c r="C26" s="33">
        <f>SUM(C17:C25)</f>
        <v>163618</v>
      </c>
      <c r="D26" s="23"/>
      <c r="E26" s="24">
        <f>E22</f>
        <v>489.0901326416325</v>
      </c>
      <c r="F26" s="25">
        <f>E26/(C31/100)</f>
        <v>492.53160236133533</v>
      </c>
      <c r="G26" s="24">
        <v>0</v>
      </c>
      <c r="H26" s="25">
        <v>0</v>
      </c>
      <c r="I26" s="24">
        <v>0</v>
      </c>
      <c r="J26" s="25">
        <v>0</v>
      </c>
      <c r="K26" s="24">
        <f>E26+G26-I26</f>
        <v>489.0901326416325</v>
      </c>
      <c r="L26" s="25">
        <f>F26+H26-J26</f>
        <v>492.53160236133533</v>
      </c>
    </row>
    <row r="27" spans="3:12" ht="15">
      <c r="C27" s="14"/>
      <c r="E27" s="14"/>
      <c r="F27" s="14"/>
      <c r="G27" s="14"/>
      <c r="H27" s="14"/>
      <c r="I27" s="14"/>
      <c r="J27" s="14"/>
      <c r="K27" s="14"/>
      <c r="L27" s="14"/>
    </row>
    <row r="28" ht="15">
      <c r="B28" s="26"/>
    </row>
    <row r="29" ht="15.75" thickBot="1"/>
    <row r="30" spans="2:3" ht="15.75" thickBot="1">
      <c r="B30" s="94"/>
      <c r="C30" s="97">
        <v>2020</v>
      </c>
    </row>
    <row r="31" spans="2:5" ht="15">
      <c r="B31" s="155" t="s">
        <v>171</v>
      </c>
      <c r="C31" s="98">
        <v>99.3012692580124</v>
      </c>
      <c r="E31" s="28" t="s">
        <v>255</v>
      </c>
    </row>
    <row r="32" spans="2:5" ht="15.75" thickBot="1">
      <c r="B32" s="153" t="s">
        <v>172</v>
      </c>
      <c r="C32" s="27">
        <v>0</v>
      </c>
      <c r="E32" s="28" t="s">
        <v>256</v>
      </c>
    </row>
    <row r="35" ht="15">
      <c r="B35" s="144"/>
    </row>
  </sheetData>
  <mergeCells count="7">
    <mergeCell ref="K15:L15"/>
    <mergeCell ref="B15:B16"/>
    <mergeCell ref="C15:C16"/>
    <mergeCell ref="D15:D16"/>
    <mergeCell ref="E15:F15"/>
    <mergeCell ref="I15:J15"/>
    <mergeCell ref="G15:H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34"/>
  <sheetViews>
    <sheetView zoomScale="90" zoomScaleNormal="90" workbookViewId="0" topLeftCell="A1">
      <selection activeCell="C23" sqref="C23"/>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50</v>
      </c>
    </row>
    <row r="2" ht="4.5" customHeight="1"/>
    <row r="3" spans="2:3" ht="15">
      <c r="B3" s="7" t="s">
        <v>209</v>
      </c>
      <c r="C3" s="4" t="s">
        <v>23</v>
      </c>
    </row>
    <row r="4" spans="2:3" ht="15">
      <c r="B4" s="8" t="s">
        <v>51</v>
      </c>
      <c r="C4" s="4" t="s">
        <v>169</v>
      </c>
    </row>
    <row r="5" ht="14.25" customHeight="1">
      <c r="C5" s="4" t="s">
        <v>170</v>
      </c>
    </row>
    <row r="6" ht="14.25" customHeight="1" thickBot="1"/>
    <row r="7" spans="2:4" ht="16.5" customHeight="1" thickBot="1">
      <c r="B7" s="94"/>
      <c r="C7" s="95" t="s">
        <v>3</v>
      </c>
      <c r="D7" s="9"/>
    </row>
    <row r="8" spans="1:3" ht="15">
      <c r="A8" s="10">
        <v>1</v>
      </c>
      <c r="B8" s="52" t="s">
        <v>258</v>
      </c>
      <c r="C8" s="93">
        <v>950.690909090909</v>
      </c>
    </row>
    <row r="9" spans="1:3" ht="15">
      <c r="A9" s="10">
        <v>2</v>
      </c>
      <c r="B9" s="11" t="s">
        <v>8</v>
      </c>
      <c r="C9" s="30">
        <v>0</v>
      </c>
    </row>
    <row r="10" spans="1:4" ht="15">
      <c r="A10" s="10">
        <v>3</v>
      </c>
      <c r="B10" s="12" t="s">
        <v>2</v>
      </c>
      <c r="C10" s="206">
        <v>950.690909090909</v>
      </c>
      <c r="D10" s="15"/>
    </row>
    <row r="11" spans="1:3" ht="15">
      <c r="A11" s="10">
        <v>6</v>
      </c>
      <c r="B11" s="11" t="s">
        <v>25</v>
      </c>
      <c r="C11" s="30">
        <v>0</v>
      </c>
    </row>
    <row r="12" spans="2:3" ht="15.75" thickBot="1">
      <c r="B12" s="13" t="s">
        <v>26</v>
      </c>
      <c r="C12" s="38">
        <v>950.690909090909</v>
      </c>
    </row>
    <row r="13" spans="2:3" ht="15">
      <c r="B13" s="14"/>
      <c r="C13" s="15"/>
    </row>
    <row r="14" spans="2:3" ht="15.75" thickBot="1">
      <c r="B14" s="16"/>
      <c r="C14" s="17"/>
    </row>
    <row r="15" spans="2:14" ht="16.5" customHeight="1">
      <c r="B15" s="416" t="s">
        <v>1</v>
      </c>
      <c r="C15" s="418" t="s">
        <v>3</v>
      </c>
      <c r="D15" s="420" t="s">
        <v>4</v>
      </c>
      <c r="E15" s="422" t="s">
        <v>5</v>
      </c>
      <c r="F15" s="423"/>
      <c r="G15" s="422" t="s">
        <v>6</v>
      </c>
      <c r="H15" s="423"/>
      <c r="I15" s="422" t="s">
        <v>12</v>
      </c>
      <c r="J15" s="423"/>
      <c r="K15" s="414" t="s">
        <v>7</v>
      </c>
      <c r="L15" s="415"/>
      <c r="N15" s="26"/>
    </row>
    <row r="16" spans="2:12" ht="15.75" thickBot="1">
      <c r="B16" s="417"/>
      <c r="C16" s="419"/>
      <c r="D16" s="421"/>
      <c r="E16" s="89" t="s">
        <v>10</v>
      </c>
      <c r="F16" s="90" t="s">
        <v>11</v>
      </c>
      <c r="G16" s="89" t="s">
        <v>10</v>
      </c>
      <c r="H16" s="90" t="s">
        <v>11</v>
      </c>
      <c r="I16" s="89" t="s">
        <v>10</v>
      </c>
      <c r="J16" s="90" t="s">
        <v>11</v>
      </c>
      <c r="K16" s="89" t="s">
        <v>10</v>
      </c>
      <c r="L16" s="91" t="s">
        <v>11</v>
      </c>
    </row>
    <row r="17" spans="2:12" s="145" customFormat="1" ht="15">
      <c r="B17" s="212" t="s">
        <v>263</v>
      </c>
      <c r="C17" s="85">
        <v>2</v>
      </c>
      <c r="D17" s="175">
        <v>1188.3700000000001</v>
      </c>
      <c r="E17" s="172">
        <f>C17*D17/1000</f>
        <v>2.3767400000000003</v>
      </c>
      <c r="F17" s="219">
        <f>E17/(C32/100)</f>
        <v>2.764795795888785</v>
      </c>
      <c r="G17" s="214"/>
      <c r="H17" s="213"/>
      <c r="I17" s="214"/>
      <c r="J17" s="213"/>
      <c r="K17" s="214"/>
      <c r="L17" s="215"/>
    </row>
    <row r="18" spans="2:12" s="145" customFormat="1" ht="15">
      <c r="B18" s="216" t="s">
        <v>264</v>
      </c>
      <c r="C18" s="85">
        <v>30</v>
      </c>
      <c r="D18" s="86">
        <v>325.15</v>
      </c>
      <c r="E18" s="172">
        <f>C18*D18/1000</f>
        <v>9.7545</v>
      </c>
      <c r="F18" s="221">
        <f>E18/(C33/100)</f>
        <v>9.7545</v>
      </c>
      <c r="G18" s="214"/>
      <c r="H18" s="213"/>
      <c r="I18" s="214"/>
      <c r="J18" s="213"/>
      <c r="K18" s="214"/>
      <c r="L18" s="105"/>
    </row>
    <row r="19" spans="1:14" s="145" customFormat="1" ht="15">
      <c r="A19" s="10"/>
      <c r="B19" s="209" t="s">
        <v>267</v>
      </c>
      <c r="C19" s="207"/>
      <c r="D19" s="195"/>
      <c r="E19" s="196">
        <f>SUM(E17:E18)</f>
        <v>12.13124</v>
      </c>
      <c r="F19" s="220">
        <f>SUM(F17:F18)</f>
        <v>12.519295795888786</v>
      </c>
      <c r="G19" s="211"/>
      <c r="H19" s="210"/>
      <c r="I19" s="211"/>
      <c r="J19" s="210"/>
      <c r="K19" s="217">
        <f>E19</f>
        <v>12.13124</v>
      </c>
      <c r="L19" s="222">
        <f>F19+H19-J19</f>
        <v>12.519295795888786</v>
      </c>
      <c r="N19" s="28"/>
    </row>
    <row r="20" spans="1:14" s="145" customFormat="1" ht="15">
      <c r="A20" s="10"/>
      <c r="B20" s="190" t="s">
        <v>265</v>
      </c>
      <c r="C20" s="85"/>
      <c r="D20" s="86"/>
      <c r="E20" s="172">
        <f>E19*0.8</f>
        <v>9.704992</v>
      </c>
      <c r="F20" s="176"/>
      <c r="G20" s="63"/>
      <c r="H20" s="176"/>
      <c r="I20" s="63"/>
      <c r="J20" s="176"/>
      <c r="K20" s="178"/>
      <c r="L20" s="176"/>
      <c r="N20" s="28"/>
    </row>
    <row r="21" spans="1:14" s="145" customFormat="1" ht="15">
      <c r="A21" s="10"/>
      <c r="B21" s="190" t="s">
        <v>266</v>
      </c>
      <c r="C21" s="85"/>
      <c r="D21" s="86"/>
      <c r="E21" s="172">
        <f>E19*0.2</f>
        <v>2.426248</v>
      </c>
      <c r="F21" s="176"/>
      <c r="G21" s="63"/>
      <c r="H21" s="176"/>
      <c r="I21" s="63"/>
      <c r="J21" s="176"/>
      <c r="K21" s="178"/>
      <c r="L21" s="176"/>
      <c r="N21" s="28"/>
    </row>
    <row r="22" spans="1:14" ht="15">
      <c r="A22" s="10" t="s">
        <v>33</v>
      </c>
      <c r="B22" s="12" t="s">
        <v>34</v>
      </c>
      <c r="C22" s="207"/>
      <c r="D22" s="195"/>
      <c r="E22" s="196">
        <f>SUM(E23:E26)</f>
        <v>1730.3027586240785</v>
      </c>
      <c r="F22" s="196">
        <f>SUM(F23:F26)</f>
        <v>1973.9377968897877</v>
      </c>
      <c r="G22" s="218">
        <v>4.486365</v>
      </c>
      <c r="H22" s="205">
        <v>4.652990694101006</v>
      </c>
      <c r="I22" s="208"/>
      <c r="J22" s="202"/>
      <c r="K22" s="218">
        <f>E22+G22</f>
        <v>1734.7891236240785</v>
      </c>
      <c r="L22" s="205">
        <f>F22+H22-J22</f>
        <v>1978.5907875838886</v>
      </c>
      <c r="N22" s="28"/>
    </row>
    <row r="23" spans="1:14" s="145" customFormat="1" ht="15">
      <c r="A23" s="10"/>
      <c r="B23" s="190" t="s">
        <v>259</v>
      </c>
      <c r="C23" s="85">
        <v>609.090909090909</v>
      </c>
      <c r="D23" s="86">
        <v>2376.7400000000002</v>
      </c>
      <c r="E23" s="172">
        <f aca="true" t="shared" si="0" ref="E23:E26">C23*D23/1000</f>
        <v>1447.6507272727272</v>
      </c>
      <c r="F23" s="176">
        <f>E23/(C32/100)</f>
        <v>1684.0119847686233</v>
      </c>
      <c r="G23" s="63"/>
      <c r="H23" s="176"/>
      <c r="I23" s="63"/>
      <c r="J23" s="176"/>
      <c r="K23" s="178"/>
      <c r="L23" s="204"/>
      <c r="N23" s="28"/>
    </row>
    <row r="24" spans="1:14" s="145" customFormat="1" ht="15">
      <c r="A24" s="10"/>
      <c r="B24" s="190" t="s">
        <v>260</v>
      </c>
      <c r="C24" s="85">
        <v>9</v>
      </c>
      <c r="D24" s="86">
        <v>4950</v>
      </c>
      <c r="E24" s="172">
        <f t="shared" si="0"/>
        <v>44.55</v>
      </c>
      <c r="F24" s="176">
        <f>E24/(C32/100)</f>
        <v>51.823780769813</v>
      </c>
      <c r="G24" s="63"/>
      <c r="H24" s="176"/>
      <c r="I24" s="63"/>
      <c r="J24" s="176"/>
      <c r="K24" s="178"/>
      <c r="L24" s="204"/>
      <c r="N24" s="28"/>
    </row>
    <row r="25" spans="1:14" s="145" customFormat="1" ht="15">
      <c r="A25" s="10"/>
      <c r="B25" s="190" t="s">
        <v>261</v>
      </c>
      <c r="C25" s="85">
        <v>285.6</v>
      </c>
      <c r="D25" s="86">
        <v>650.3</v>
      </c>
      <c r="E25" s="172">
        <f t="shared" si="0"/>
        <v>185.72567999999998</v>
      </c>
      <c r="F25" s="176">
        <f>E25/(C33/100)</f>
        <v>185.72567999999998</v>
      </c>
      <c r="G25" s="63"/>
      <c r="H25" s="176"/>
      <c r="I25" s="63"/>
      <c r="J25" s="176"/>
      <c r="K25" s="178"/>
      <c r="L25" s="204"/>
      <c r="N25" s="28"/>
    </row>
    <row r="26" spans="1:14" s="145" customFormat="1" ht="15.75" thickBot="1">
      <c r="A26" s="10"/>
      <c r="B26" s="190" t="s">
        <v>262</v>
      </c>
      <c r="C26" s="85">
        <v>15</v>
      </c>
      <c r="D26" s="86">
        <v>3491.756756756756</v>
      </c>
      <c r="E26" s="172">
        <f t="shared" si="0"/>
        <v>52.376351351351346</v>
      </c>
      <c r="F26" s="176">
        <f>E26/(C33/100)</f>
        <v>52.376351351351346</v>
      </c>
      <c r="G26" s="63"/>
      <c r="H26" s="176"/>
      <c r="I26" s="63"/>
      <c r="J26" s="176"/>
      <c r="K26" s="178"/>
      <c r="L26" s="204"/>
      <c r="N26" s="28"/>
    </row>
    <row r="27" spans="1:12" ht="15.75" thickBot="1">
      <c r="A27" s="10">
        <v>17</v>
      </c>
      <c r="B27" s="22" t="s">
        <v>9</v>
      </c>
      <c r="C27" s="33">
        <f>SUM(C19:C26)</f>
        <v>918.690909090909</v>
      </c>
      <c r="D27" s="23"/>
      <c r="E27" s="179">
        <f>E19+E22</f>
        <v>1742.4339986240784</v>
      </c>
      <c r="F27" s="179">
        <f>F19+F22</f>
        <v>1986.4570926856766</v>
      </c>
      <c r="G27" s="179">
        <f>G22</f>
        <v>4.486365</v>
      </c>
      <c r="H27" s="180">
        <f>H22</f>
        <v>4.652990694101006</v>
      </c>
      <c r="I27" s="24">
        <v>0</v>
      </c>
      <c r="J27" s="25">
        <v>0</v>
      </c>
      <c r="K27" s="179">
        <f>E27+G27</f>
        <v>1746.9203636240784</v>
      </c>
      <c r="L27" s="180">
        <f>F27+H27-J27</f>
        <v>1991.1100833797775</v>
      </c>
    </row>
    <row r="28" spans="3:12" ht="15">
      <c r="C28" s="14"/>
      <c r="E28" s="14"/>
      <c r="F28" s="14"/>
      <c r="G28" s="14"/>
      <c r="H28" s="14"/>
      <c r="I28" s="14"/>
      <c r="J28" s="14"/>
      <c r="K28" s="14"/>
      <c r="L28" s="14"/>
    </row>
    <row r="29" ht="15">
      <c r="B29" s="26"/>
    </row>
    <row r="30" ht="15.75" thickBot="1">
      <c r="L30" s="223"/>
    </row>
    <row r="31" spans="2:3" ht="15.75" thickBot="1">
      <c r="B31" s="94"/>
      <c r="C31" s="97">
        <v>2020</v>
      </c>
    </row>
    <row r="32" spans="2:12" ht="15">
      <c r="B32" s="155" t="s">
        <v>268</v>
      </c>
      <c r="C32" s="98">
        <v>85.96439576239885</v>
      </c>
      <c r="L32" s="223"/>
    </row>
    <row r="33" spans="2:3" s="145" customFormat="1" ht="15">
      <c r="B33" s="155" t="s">
        <v>269</v>
      </c>
      <c r="C33" s="96">
        <v>100</v>
      </c>
    </row>
    <row r="34" spans="2:3" ht="15.75" thickBot="1">
      <c r="B34" s="147" t="s">
        <v>172</v>
      </c>
      <c r="C34" s="130">
        <v>0</v>
      </c>
    </row>
  </sheetData>
  <mergeCells count="7">
    <mergeCell ref="K15:L15"/>
    <mergeCell ref="B15:B16"/>
    <mergeCell ref="C15:C16"/>
    <mergeCell ref="D15:D16"/>
    <mergeCell ref="E15:F15"/>
    <mergeCell ref="G15:H15"/>
    <mergeCell ref="I15:J15"/>
  </mergeCells>
  <conditionalFormatting sqref="C29 N19:N26">
    <cfRule type="cellIs" priority="13" dxfId="1" operator="equal">
      <formula>FALSE</formula>
    </cfRule>
    <cfRule type="cellIs" priority="14" dxfId="0" operator="equal">
      <formula>TRUE</formula>
    </cfRule>
  </conditionalFormatting>
  <conditionalFormatting sqref="E29">
    <cfRule type="cellIs" priority="11" dxfId="1" operator="equal">
      <formula>FALSE</formula>
    </cfRule>
    <cfRule type="cellIs" priority="12" dxfId="0" operator="equal">
      <formula>TRUE</formula>
    </cfRule>
  </conditionalFormatting>
  <conditionalFormatting sqref="F29">
    <cfRule type="cellIs" priority="9" dxfId="1" operator="equal">
      <formula>FALSE</formula>
    </cfRule>
    <cfRule type="cellIs" priority="10" dxfId="0" operator="equal">
      <formula>TRUE</formula>
    </cfRule>
  </conditionalFormatting>
  <conditionalFormatting sqref="K29">
    <cfRule type="cellIs" priority="7" dxfId="1" operator="equal">
      <formula>FALSE</formula>
    </cfRule>
    <cfRule type="cellIs" priority="8" dxfId="0" operator="equal">
      <formula>TRUE</formula>
    </cfRule>
  </conditionalFormatting>
  <conditionalFormatting sqref="L29">
    <cfRule type="cellIs" priority="5" dxfId="1" operator="equal">
      <formula>FALSE</formula>
    </cfRule>
    <cfRule type="cellIs" priority="6"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32"/>
  <sheetViews>
    <sheetView zoomScale="90" zoomScaleNormal="90" workbookViewId="0" topLeftCell="A1">
      <selection activeCell="H29" sqref="H29"/>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52</v>
      </c>
    </row>
    <row r="2" ht="4.5" customHeight="1"/>
    <row r="3" spans="2:3" ht="15">
      <c r="B3" s="7" t="s">
        <v>270</v>
      </c>
      <c r="C3" s="4" t="s">
        <v>23</v>
      </c>
    </row>
    <row r="4" spans="2:3" ht="15">
      <c r="B4" s="8" t="s">
        <v>53</v>
      </c>
      <c r="C4" s="4" t="s">
        <v>169</v>
      </c>
    </row>
    <row r="5" ht="14.25" customHeight="1">
      <c r="C5" s="4" t="s">
        <v>170</v>
      </c>
    </row>
    <row r="6" ht="14.25" customHeight="1" thickBot="1"/>
    <row r="7" spans="2:4" ht="16.5" customHeight="1" thickBot="1">
      <c r="B7" s="94"/>
      <c r="C7" s="95" t="s">
        <v>3</v>
      </c>
      <c r="D7" s="9"/>
    </row>
    <row r="8" spans="1:3" ht="15">
      <c r="A8" s="10">
        <v>1</v>
      </c>
      <c r="B8" s="92" t="s">
        <v>0</v>
      </c>
      <c r="C8" s="93">
        <v>16.896</v>
      </c>
    </row>
    <row r="9" spans="1:3" ht="15">
      <c r="A9" s="10">
        <v>2</v>
      </c>
      <c r="B9" s="11" t="s">
        <v>8</v>
      </c>
      <c r="C9" s="30">
        <v>0</v>
      </c>
    </row>
    <row r="10" spans="1:4" ht="15">
      <c r="A10" s="10">
        <v>3</v>
      </c>
      <c r="B10" s="12" t="s">
        <v>2</v>
      </c>
      <c r="C10" s="31">
        <v>16.896</v>
      </c>
      <c r="D10" s="15"/>
    </row>
    <row r="11" spans="1:3" ht="15">
      <c r="A11" s="10">
        <v>6</v>
      </c>
      <c r="B11" s="11" t="s">
        <v>25</v>
      </c>
      <c r="C11" s="30" t="s">
        <v>168</v>
      </c>
    </row>
    <row r="12" spans="2:3" ht="15.75" thickBot="1">
      <c r="B12" s="13" t="s">
        <v>26</v>
      </c>
      <c r="C12" s="38">
        <f>IF(ISNUMBER(C11)=TRUE,C10-C11,C10)</f>
        <v>16.896</v>
      </c>
    </row>
    <row r="13" spans="2:3" ht="15">
      <c r="B13" s="14"/>
      <c r="C13" s="15"/>
    </row>
    <row r="14" spans="2:3" ht="15.75" thickBot="1">
      <c r="B14" s="16"/>
      <c r="C14" s="17"/>
    </row>
    <row r="15" spans="2:14" ht="16.5" customHeight="1">
      <c r="B15" s="416" t="s">
        <v>1</v>
      </c>
      <c r="C15" s="418" t="s">
        <v>3</v>
      </c>
      <c r="D15" s="420" t="s">
        <v>4</v>
      </c>
      <c r="E15" s="422" t="s">
        <v>5</v>
      </c>
      <c r="F15" s="423"/>
      <c r="G15" s="422" t="s">
        <v>6</v>
      </c>
      <c r="H15" s="423"/>
      <c r="I15" s="422" t="s">
        <v>12</v>
      </c>
      <c r="J15" s="423"/>
      <c r="K15" s="414" t="s">
        <v>7</v>
      </c>
      <c r="L15" s="415"/>
      <c r="N15" s="26"/>
    </row>
    <row r="16" spans="2:12" ht="15.75" thickBot="1">
      <c r="B16" s="417"/>
      <c r="C16" s="419"/>
      <c r="D16" s="421"/>
      <c r="E16" s="89" t="s">
        <v>10</v>
      </c>
      <c r="F16" s="90" t="s">
        <v>11</v>
      </c>
      <c r="G16" s="89" t="s">
        <v>10</v>
      </c>
      <c r="H16" s="90" t="s">
        <v>11</v>
      </c>
      <c r="I16" s="89" t="s">
        <v>10</v>
      </c>
      <c r="J16" s="90" t="s">
        <v>11</v>
      </c>
      <c r="K16" s="89" t="s">
        <v>10</v>
      </c>
      <c r="L16" s="91" t="s">
        <v>11</v>
      </c>
    </row>
    <row r="17" spans="1:14" ht="15">
      <c r="A17" s="10">
        <v>7</v>
      </c>
      <c r="B17" s="84" t="s">
        <v>27</v>
      </c>
      <c r="C17" s="85" t="s">
        <v>168</v>
      </c>
      <c r="D17" s="86" t="s">
        <v>168</v>
      </c>
      <c r="E17" s="87" t="s">
        <v>168</v>
      </c>
      <c r="F17" s="88"/>
      <c r="G17" s="87"/>
      <c r="H17" s="88"/>
      <c r="I17" s="87"/>
      <c r="J17" s="88"/>
      <c r="K17" s="87"/>
      <c r="L17" s="88"/>
      <c r="N17" s="28"/>
    </row>
    <row r="18" spans="1:14" ht="15">
      <c r="A18" s="10">
        <v>8</v>
      </c>
      <c r="B18" s="18" t="s">
        <v>28</v>
      </c>
      <c r="C18" s="32" t="s">
        <v>168</v>
      </c>
      <c r="D18" s="19"/>
      <c r="E18" s="20"/>
      <c r="F18" s="21"/>
      <c r="G18" s="20"/>
      <c r="H18" s="21"/>
      <c r="I18" s="20"/>
      <c r="J18" s="21"/>
      <c r="K18" s="20"/>
      <c r="L18" s="21"/>
      <c r="N18" s="28"/>
    </row>
    <row r="19" spans="1:14" ht="15">
      <c r="A19" s="10">
        <v>10</v>
      </c>
      <c r="B19" s="18" t="s">
        <v>29</v>
      </c>
      <c r="C19" s="32" t="s">
        <v>168</v>
      </c>
      <c r="D19" s="19" t="s">
        <v>168</v>
      </c>
      <c r="E19" s="20" t="s">
        <v>168</v>
      </c>
      <c r="F19" s="21"/>
      <c r="G19" s="20"/>
      <c r="H19" s="21"/>
      <c r="I19" s="20"/>
      <c r="J19" s="21"/>
      <c r="K19" s="20"/>
      <c r="L19" s="21"/>
      <c r="N19" s="28"/>
    </row>
    <row r="20" spans="1:14" ht="15">
      <c r="A20" s="10">
        <v>11</v>
      </c>
      <c r="B20" s="18" t="s">
        <v>30</v>
      </c>
      <c r="C20" s="32" t="s">
        <v>168</v>
      </c>
      <c r="D20" s="19" t="s">
        <v>168</v>
      </c>
      <c r="E20" s="20" t="s">
        <v>168</v>
      </c>
      <c r="F20" s="21"/>
      <c r="G20" s="20"/>
      <c r="H20" s="21"/>
      <c r="I20" s="20"/>
      <c r="J20" s="21"/>
      <c r="K20" s="20"/>
      <c r="L20" s="21"/>
      <c r="N20" s="28"/>
    </row>
    <row r="21" spans="1:14" ht="15">
      <c r="A21" s="10" t="s">
        <v>31</v>
      </c>
      <c r="B21" s="18" t="s">
        <v>32</v>
      </c>
      <c r="C21" s="32" t="s">
        <v>168</v>
      </c>
      <c r="D21" s="19" t="s">
        <v>168</v>
      </c>
      <c r="E21" s="20" t="s">
        <v>168</v>
      </c>
      <c r="F21" s="21"/>
      <c r="G21" s="20"/>
      <c r="H21" s="21"/>
      <c r="I21" s="20"/>
      <c r="J21" s="21"/>
      <c r="K21" s="20"/>
      <c r="L21" s="21"/>
      <c r="N21" s="28"/>
    </row>
    <row r="22" spans="1:14" ht="15">
      <c r="A22" s="10" t="s">
        <v>33</v>
      </c>
      <c r="B22" s="18" t="s">
        <v>34</v>
      </c>
      <c r="C22" s="32">
        <v>16.896</v>
      </c>
      <c r="D22" s="19">
        <v>54236.2941750727</v>
      </c>
      <c r="E22" s="173">
        <f>C22*D22/1000</f>
        <v>916.3764263820284</v>
      </c>
      <c r="F22" s="21"/>
      <c r="G22" s="20"/>
      <c r="H22" s="21"/>
      <c r="I22" s="20"/>
      <c r="J22" s="21"/>
      <c r="K22" s="20">
        <f>E22+G22</f>
        <v>916.3764263820284</v>
      </c>
      <c r="L22" s="21"/>
      <c r="N22" s="28"/>
    </row>
    <row r="23" spans="1:14" ht="15">
      <c r="A23" s="10" t="s">
        <v>35</v>
      </c>
      <c r="B23" s="18" t="s">
        <v>36</v>
      </c>
      <c r="C23" s="32" t="s">
        <v>168</v>
      </c>
      <c r="D23" s="19" t="s">
        <v>168</v>
      </c>
      <c r="E23" s="20" t="s">
        <v>168</v>
      </c>
      <c r="F23" s="21"/>
      <c r="G23" s="20"/>
      <c r="H23" s="21"/>
      <c r="I23" s="20"/>
      <c r="J23" s="21"/>
      <c r="K23" s="20"/>
      <c r="L23" s="21"/>
      <c r="N23" s="28"/>
    </row>
    <row r="24" spans="1:14" ht="15">
      <c r="A24" s="10">
        <v>13</v>
      </c>
      <c r="B24" s="18" t="s">
        <v>37</v>
      </c>
      <c r="C24" s="32" t="s">
        <v>168</v>
      </c>
      <c r="D24" s="19" t="s">
        <v>168</v>
      </c>
      <c r="E24" s="20" t="s">
        <v>168</v>
      </c>
      <c r="F24" s="21"/>
      <c r="G24" s="20"/>
      <c r="H24" s="21"/>
      <c r="I24" s="20"/>
      <c r="J24" s="21"/>
      <c r="K24" s="20"/>
      <c r="L24" s="21"/>
      <c r="N24" s="28"/>
    </row>
    <row r="25" spans="1:14" ht="15.75" thickBot="1">
      <c r="A25" s="10">
        <v>16</v>
      </c>
      <c r="B25" s="18" t="s">
        <v>21</v>
      </c>
      <c r="C25" s="32" t="s">
        <v>168</v>
      </c>
      <c r="D25" s="19" t="s">
        <v>168</v>
      </c>
      <c r="E25" s="20" t="s">
        <v>168</v>
      </c>
      <c r="F25" s="21"/>
      <c r="G25" s="20"/>
      <c r="H25" s="21"/>
      <c r="I25" s="20"/>
      <c r="J25" s="21"/>
      <c r="K25" s="20"/>
      <c r="L25" s="21"/>
      <c r="N25" s="28"/>
    </row>
    <row r="26" spans="1:12" ht="15.75" thickBot="1">
      <c r="A26" s="10">
        <v>17</v>
      </c>
      <c r="B26" s="22" t="s">
        <v>9</v>
      </c>
      <c r="C26" s="33">
        <f>SUM(C17:C25)</f>
        <v>16.896</v>
      </c>
      <c r="D26" s="23"/>
      <c r="E26" s="179">
        <f>E22</f>
        <v>916.3764263820284</v>
      </c>
      <c r="F26" s="25">
        <f>E26/(C31/100)</f>
        <v>603.6934894529845</v>
      </c>
      <c r="G26" s="24">
        <v>0</v>
      </c>
      <c r="H26" s="25">
        <v>0</v>
      </c>
      <c r="I26" s="24">
        <v>0</v>
      </c>
      <c r="J26" s="25">
        <v>0</v>
      </c>
      <c r="K26" s="24">
        <f>E26+G26-I26</f>
        <v>916.3764263820284</v>
      </c>
      <c r="L26" s="25">
        <f>F26+H26-J26</f>
        <v>603.6934894529845</v>
      </c>
    </row>
    <row r="27" spans="3:12" ht="15">
      <c r="C27" s="14"/>
      <c r="E27" s="14"/>
      <c r="F27" s="14"/>
      <c r="G27" s="14"/>
      <c r="H27" s="14"/>
      <c r="I27" s="14"/>
      <c r="J27" s="14"/>
      <c r="K27" s="14"/>
      <c r="L27" s="14"/>
    </row>
    <row r="28" ht="15">
      <c r="B28" s="26"/>
    </row>
    <row r="29" ht="15.75" thickBot="1"/>
    <row r="30" spans="2:5" ht="15.75" thickBot="1">
      <c r="B30" s="94"/>
      <c r="C30" s="97">
        <v>2020</v>
      </c>
      <c r="E30" s="28"/>
    </row>
    <row r="31" spans="2:3" ht="15">
      <c r="B31" s="146" t="s">
        <v>171</v>
      </c>
      <c r="C31" s="128">
        <v>151.79498245249763</v>
      </c>
    </row>
    <row r="32" spans="2:3" ht="15.75" thickBot="1">
      <c r="B32" s="147" t="s">
        <v>172</v>
      </c>
      <c r="C32" s="27">
        <v>0</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32"/>
  <sheetViews>
    <sheetView zoomScale="90" zoomScaleNormal="90" workbookViewId="0" topLeftCell="A1">
      <selection activeCell="G9" sqref="G9"/>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3" ht="18.75">
      <c r="B1" s="6" t="s">
        <v>54</v>
      </c>
      <c r="C1" s="120" t="s">
        <v>431</v>
      </c>
    </row>
    <row r="2" ht="4.5" customHeight="1"/>
    <row r="3" spans="2:3" ht="15">
      <c r="B3" s="7" t="s">
        <v>208</v>
      </c>
      <c r="C3" s="29" t="s">
        <v>56</v>
      </c>
    </row>
    <row r="4" spans="2:3" ht="15">
      <c r="B4" s="28" t="s">
        <v>55</v>
      </c>
      <c r="C4" s="29" t="s">
        <v>175</v>
      </c>
    </row>
    <row r="5" ht="14.25" customHeight="1">
      <c r="C5" s="4" t="s">
        <v>170</v>
      </c>
    </row>
    <row r="6" ht="14.25" customHeight="1" thickBot="1"/>
    <row r="7" spans="2:4" ht="16.5" customHeight="1" thickBot="1">
      <c r="B7" s="94"/>
      <c r="C7" s="95" t="s">
        <v>3</v>
      </c>
      <c r="D7" s="9"/>
    </row>
    <row r="8" spans="1:3" ht="15">
      <c r="A8" s="10">
        <v>1</v>
      </c>
      <c r="B8" s="92" t="s">
        <v>0</v>
      </c>
      <c r="C8" s="93">
        <v>0</v>
      </c>
    </row>
    <row r="9" spans="1:3" ht="15">
      <c r="A9" s="10">
        <v>2</v>
      </c>
      <c r="B9" s="11" t="s">
        <v>8</v>
      </c>
      <c r="C9" s="30">
        <v>0</v>
      </c>
    </row>
    <row r="10" spans="1:4" ht="15">
      <c r="A10" s="10">
        <v>3</v>
      </c>
      <c r="B10" s="12" t="s">
        <v>2</v>
      </c>
      <c r="C10" s="31">
        <v>0</v>
      </c>
      <c r="D10" s="15"/>
    </row>
    <row r="11" spans="1:3" ht="15">
      <c r="A11" s="10">
        <v>6</v>
      </c>
      <c r="B11" s="11" t="s">
        <v>25</v>
      </c>
      <c r="C11" s="30" t="s">
        <v>168</v>
      </c>
    </row>
    <row r="12" spans="2:5" ht="15.75" thickBot="1">
      <c r="B12" s="13" t="s">
        <v>26</v>
      </c>
      <c r="C12" s="38">
        <f>IF(ISNUMBER(C11)=TRUE,C10-C11,C10)</f>
        <v>0</v>
      </c>
      <c r="E12" s="28" t="s">
        <v>271</v>
      </c>
    </row>
    <row r="13" spans="2:3" ht="15">
      <c r="B13" s="14"/>
      <c r="C13" s="15"/>
    </row>
    <row r="14" spans="2:3" ht="15.75" thickBot="1">
      <c r="B14" s="16"/>
      <c r="C14" s="17"/>
    </row>
    <row r="15" spans="2:14" ht="16.5" customHeight="1">
      <c r="B15" s="416" t="s">
        <v>1</v>
      </c>
      <c r="C15" s="418" t="s">
        <v>3</v>
      </c>
      <c r="D15" s="420" t="s">
        <v>4</v>
      </c>
      <c r="E15" s="422" t="s">
        <v>5</v>
      </c>
      <c r="F15" s="423"/>
      <c r="G15" s="422" t="s">
        <v>6</v>
      </c>
      <c r="H15" s="423"/>
      <c r="I15" s="422" t="s">
        <v>12</v>
      </c>
      <c r="J15" s="423"/>
      <c r="K15" s="414" t="s">
        <v>7</v>
      </c>
      <c r="L15" s="415"/>
      <c r="N15" s="26"/>
    </row>
    <row r="16" spans="2:12" ht="15.75" thickBot="1">
      <c r="B16" s="417"/>
      <c r="C16" s="419"/>
      <c r="D16" s="421"/>
      <c r="E16" s="89" t="s">
        <v>10</v>
      </c>
      <c r="F16" s="90" t="s">
        <v>11</v>
      </c>
      <c r="G16" s="89" t="s">
        <v>10</v>
      </c>
      <c r="H16" s="90" t="s">
        <v>11</v>
      </c>
      <c r="I16" s="89" t="s">
        <v>10</v>
      </c>
      <c r="J16" s="90" t="s">
        <v>11</v>
      </c>
      <c r="K16" s="89" t="s">
        <v>10</v>
      </c>
      <c r="L16" s="91" t="s">
        <v>11</v>
      </c>
    </row>
    <row r="17" spans="1:14" ht="15">
      <c r="A17" s="10">
        <v>7</v>
      </c>
      <c r="B17" s="84" t="s">
        <v>27</v>
      </c>
      <c r="C17" s="85" t="s">
        <v>168</v>
      </c>
      <c r="D17" s="86" t="s">
        <v>168</v>
      </c>
      <c r="E17" s="87" t="s">
        <v>168</v>
      </c>
      <c r="F17" s="88"/>
      <c r="G17" s="87"/>
      <c r="H17" s="88"/>
      <c r="I17" s="87"/>
      <c r="J17" s="88"/>
      <c r="K17" s="87"/>
      <c r="L17" s="88"/>
      <c r="N17" s="28"/>
    </row>
    <row r="18" spans="1:14" ht="15">
      <c r="A18" s="10">
        <v>8</v>
      </c>
      <c r="B18" s="18" t="s">
        <v>28</v>
      </c>
      <c r="C18" s="32" t="s">
        <v>168</v>
      </c>
      <c r="D18" s="19"/>
      <c r="E18" s="20"/>
      <c r="F18" s="21"/>
      <c r="G18" s="20"/>
      <c r="H18" s="21"/>
      <c r="I18" s="20"/>
      <c r="J18" s="21"/>
      <c r="K18" s="20"/>
      <c r="L18" s="21"/>
      <c r="N18" s="28"/>
    </row>
    <row r="19" spans="1:14" ht="15">
      <c r="A19" s="10">
        <v>10</v>
      </c>
      <c r="B19" s="18" t="s">
        <v>29</v>
      </c>
      <c r="C19" s="32" t="s">
        <v>168</v>
      </c>
      <c r="D19" s="19" t="s">
        <v>168</v>
      </c>
      <c r="E19" s="20" t="s">
        <v>168</v>
      </c>
      <c r="F19" s="21"/>
      <c r="G19" s="20"/>
      <c r="H19" s="21"/>
      <c r="I19" s="20"/>
      <c r="J19" s="21"/>
      <c r="K19" s="20"/>
      <c r="L19" s="21"/>
      <c r="N19" s="28"/>
    </row>
    <row r="20" spans="1:14" ht="15">
      <c r="A20" s="10">
        <v>11</v>
      </c>
      <c r="B20" s="18" t="s">
        <v>30</v>
      </c>
      <c r="C20" s="32">
        <v>0</v>
      </c>
      <c r="D20" s="19">
        <v>0</v>
      </c>
      <c r="E20" s="20">
        <v>0</v>
      </c>
      <c r="F20" s="21"/>
      <c r="G20" s="20"/>
      <c r="H20" s="21"/>
      <c r="I20" s="20"/>
      <c r="J20" s="21"/>
      <c r="K20" s="20"/>
      <c r="L20" s="21"/>
      <c r="N20" s="28"/>
    </row>
    <row r="21" spans="1:14" ht="15">
      <c r="A21" s="10" t="s">
        <v>31</v>
      </c>
      <c r="B21" s="18" t="s">
        <v>32</v>
      </c>
      <c r="C21" s="32" t="s">
        <v>168</v>
      </c>
      <c r="D21" s="19" t="s">
        <v>168</v>
      </c>
      <c r="E21" s="20" t="s">
        <v>168</v>
      </c>
      <c r="F21" s="21"/>
      <c r="G21" s="20"/>
      <c r="H21" s="21"/>
      <c r="I21" s="20"/>
      <c r="J21" s="21"/>
      <c r="K21" s="20"/>
      <c r="L21" s="21"/>
      <c r="N21" s="28"/>
    </row>
    <row r="22" spans="1:14" ht="15">
      <c r="A22" s="10" t="s">
        <v>33</v>
      </c>
      <c r="B22" s="18" t="s">
        <v>34</v>
      </c>
      <c r="C22" s="32">
        <v>0</v>
      </c>
      <c r="D22" s="19">
        <v>0</v>
      </c>
      <c r="E22" s="20">
        <v>0</v>
      </c>
      <c r="F22" s="21"/>
      <c r="G22" s="20"/>
      <c r="H22" s="21"/>
      <c r="I22" s="20"/>
      <c r="J22" s="21"/>
      <c r="K22" s="20"/>
      <c r="L22" s="21"/>
      <c r="N22" s="28"/>
    </row>
    <row r="23" spans="1:14" ht="15">
      <c r="A23" s="10" t="s">
        <v>35</v>
      </c>
      <c r="B23" s="18" t="s">
        <v>36</v>
      </c>
      <c r="C23" s="32" t="s">
        <v>168</v>
      </c>
      <c r="D23" s="19" t="s">
        <v>168</v>
      </c>
      <c r="E23" s="20" t="s">
        <v>168</v>
      </c>
      <c r="F23" s="21"/>
      <c r="G23" s="20"/>
      <c r="H23" s="21"/>
      <c r="I23" s="20"/>
      <c r="J23" s="21"/>
      <c r="K23" s="20"/>
      <c r="L23" s="21"/>
      <c r="N23" s="28"/>
    </row>
    <row r="24" spans="1:14" ht="15">
      <c r="A24" s="10">
        <v>13</v>
      </c>
      <c r="B24" s="18" t="s">
        <v>37</v>
      </c>
      <c r="C24" s="32" t="s">
        <v>168</v>
      </c>
      <c r="D24" s="19" t="s">
        <v>168</v>
      </c>
      <c r="E24" s="20" t="s">
        <v>168</v>
      </c>
      <c r="F24" s="21"/>
      <c r="G24" s="20"/>
      <c r="H24" s="21"/>
      <c r="I24" s="20"/>
      <c r="J24" s="21"/>
      <c r="K24" s="20"/>
      <c r="L24" s="21"/>
      <c r="N24" s="28"/>
    </row>
    <row r="25" spans="1:14" ht="15.75" thickBot="1">
      <c r="A25" s="10">
        <v>16</v>
      </c>
      <c r="B25" s="18" t="s">
        <v>21</v>
      </c>
      <c r="C25" s="32">
        <v>0</v>
      </c>
      <c r="D25" s="19">
        <v>0</v>
      </c>
      <c r="E25" s="20">
        <v>0</v>
      </c>
      <c r="F25" s="21"/>
      <c r="G25" s="20"/>
      <c r="H25" s="21"/>
      <c r="I25" s="20"/>
      <c r="J25" s="21"/>
      <c r="K25" s="20"/>
      <c r="L25" s="21"/>
      <c r="N25" s="28"/>
    </row>
    <row r="26" spans="1:12" ht="15.75" thickBot="1">
      <c r="A26" s="10">
        <v>17</v>
      </c>
      <c r="B26" s="22" t="s">
        <v>9</v>
      </c>
      <c r="C26" s="33">
        <f>SUM(C17:C25)</f>
        <v>0</v>
      </c>
      <c r="D26" s="23"/>
      <c r="E26" s="24">
        <v>0</v>
      </c>
      <c r="F26" s="25">
        <v>0</v>
      </c>
      <c r="G26" s="24">
        <v>0</v>
      </c>
      <c r="H26" s="25">
        <v>0</v>
      </c>
      <c r="I26" s="24">
        <v>0</v>
      </c>
      <c r="J26" s="25">
        <v>0</v>
      </c>
      <c r="K26" s="24">
        <f>E26+G26-I26</f>
        <v>0</v>
      </c>
      <c r="L26" s="25">
        <f>F26+H26-J26</f>
        <v>0</v>
      </c>
    </row>
    <row r="27" spans="3:12" ht="15">
      <c r="C27" s="14"/>
      <c r="E27" s="14"/>
      <c r="F27" s="14"/>
      <c r="G27" s="14"/>
      <c r="H27" s="14"/>
      <c r="I27" s="14"/>
      <c r="J27" s="14"/>
      <c r="K27" s="14"/>
      <c r="L27" s="14"/>
    </row>
    <row r="28" ht="15">
      <c r="B28" s="26"/>
    </row>
    <row r="29" ht="15.75" thickBot="1"/>
    <row r="30" spans="2:3" ht="15.75" thickBot="1">
      <c r="B30" s="94"/>
      <c r="C30" s="97">
        <v>2020</v>
      </c>
    </row>
    <row r="31" spans="2:3" ht="15">
      <c r="B31" s="146" t="s">
        <v>171</v>
      </c>
      <c r="C31" s="98">
        <v>0</v>
      </c>
    </row>
    <row r="32" spans="2:3" ht="15.75" thickBot="1">
      <c r="B32" s="147" t="s">
        <v>172</v>
      </c>
      <c r="C32" s="27">
        <v>0</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32"/>
  <sheetViews>
    <sheetView zoomScale="90" zoomScaleNormal="90" workbookViewId="0" topLeftCell="A1">
      <selection activeCell="C22" sqref="C22"/>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57</v>
      </c>
    </row>
    <row r="2" ht="4.5" customHeight="1"/>
    <row r="3" spans="2:3" ht="15">
      <c r="B3" s="7" t="s">
        <v>273</v>
      </c>
      <c r="C3" s="29" t="s">
        <v>58</v>
      </c>
    </row>
    <row r="4" spans="2:3" ht="15">
      <c r="B4" s="28" t="s">
        <v>272</v>
      </c>
      <c r="C4" s="29" t="s">
        <v>169</v>
      </c>
    </row>
    <row r="5" ht="14.25" customHeight="1">
      <c r="C5" s="4" t="s">
        <v>170</v>
      </c>
    </row>
    <row r="6" ht="14.25" customHeight="1" thickBot="1"/>
    <row r="7" spans="2:4" ht="16.5" customHeight="1" thickBot="1">
      <c r="B7" s="94"/>
      <c r="C7" s="95" t="s">
        <v>3</v>
      </c>
      <c r="D7" s="9"/>
    </row>
    <row r="8" spans="1:3" ht="15">
      <c r="A8" s="10">
        <v>1</v>
      </c>
      <c r="B8" s="92" t="s">
        <v>0</v>
      </c>
      <c r="C8" s="93">
        <v>0</v>
      </c>
    </row>
    <row r="9" spans="1:3" ht="15">
      <c r="A9" s="10">
        <v>2</v>
      </c>
      <c r="B9" s="11" t="s">
        <v>8</v>
      </c>
      <c r="C9" s="30" t="s">
        <v>168</v>
      </c>
    </row>
    <row r="10" spans="1:3" ht="15">
      <c r="A10" s="10">
        <v>3</v>
      </c>
      <c r="B10" s="12" t="s">
        <v>2</v>
      </c>
      <c r="C10" s="31">
        <v>10.911216716547154</v>
      </c>
    </row>
    <row r="11" spans="1:3" ht="15">
      <c r="A11" s="10">
        <v>6</v>
      </c>
      <c r="B11" s="11" t="s">
        <v>25</v>
      </c>
      <c r="C11" s="30" t="s">
        <v>168</v>
      </c>
    </row>
    <row r="12" spans="2:3" ht="15.75" thickBot="1">
      <c r="B12" s="13" t="s">
        <v>26</v>
      </c>
      <c r="C12" s="38">
        <f>IF(ISNUMBER(C11)=TRUE,C10-C11,C10)</f>
        <v>10.911216716547154</v>
      </c>
    </row>
    <row r="13" spans="2:3" ht="15">
      <c r="B13" s="14"/>
      <c r="C13" s="15"/>
    </row>
    <row r="14" spans="2:3" ht="15.75" thickBot="1">
      <c r="B14" s="16"/>
      <c r="C14" s="17"/>
    </row>
    <row r="15" spans="2:14" ht="16.5" customHeight="1">
      <c r="B15" s="416" t="s">
        <v>1</v>
      </c>
      <c r="C15" s="418" t="s">
        <v>3</v>
      </c>
      <c r="D15" s="420" t="s">
        <v>4</v>
      </c>
      <c r="E15" s="422" t="s">
        <v>5</v>
      </c>
      <c r="F15" s="423"/>
      <c r="G15" s="422" t="s">
        <v>6</v>
      </c>
      <c r="H15" s="423"/>
      <c r="I15" s="422" t="s">
        <v>12</v>
      </c>
      <c r="J15" s="423"/>
      <c r="K15" s="414" t="s">
        <v>7</v>
      </c>
      <c r="L15" s="415"/>
      <c r="N15" s="26"/>
    </row>
    <row r="16" spans="2:12" ht="15.75" thickBot="1">
      <c r="B16" s="417"/>
      <c r="C16" s="419"/>
      <c r="D16" s="421"/>
      <c r="E16" s="89" t="s">
        <v>10</v>
      </c>
      <c r="F16" s="90" t="s">
        <v>11</v>
      </c>
      <c r="G16" s="89" t="s">
        <v>10</v>
      </c>
      <c r="H16" s="90" t="s">
        <v>11</v>
      </c>
      <c r="I16" s="89" t="s">
        <v>10</v>
      </c>
      <c r="J16" s="90" t="s">
        <v>11</v>
      </c>
      <c r="K16" s="89" t="s">
        <v>10</v>
      </c>
      <c r="L16" s="91" t="s">
        <v>11</v>
      </c>
    </row>
    <row r="17" spans="1:14" ht="15">
      <c r="A17" s="10">
        <v>7</v>
      </c>
      <c r="B17" s="84" t="s">
        <v>27</v>
      </c>
      <c r="C17" s="85" t="s">
        <v>168</v>
      </c>
      <c r="D17" s="86" t="s">
        <v>168</v>
      </c>
      <c r="E17" s="87" t="s">
        <v>168</v>
      </c>
      <c r="F17" s="88"/>
      <c r="G17" s="87"/>
      <c r="H17" s="88"/>
      <c r="I17" s="87"/>
      <c r="J17" s="88"/>
      <c r="K17" s="87"/>
      <c r="L17" s="88"/>
      <c r="N17" s="28"/>
    </row>
    <row r="18" spans="1:14" ht="15">
      <c r="A18" s="10">
        <v>8</v>
      </c>
      <c r="B18" s="18" t="s">
        <v>28</v>
      </c>
      <c r="C18" s="32" t="s">
        <v>168</v>
      </c>
      <c r="D18" s="19"/>
      <c r="E18" s="20"/>
      <c r="F18" s="21"/>
      <c r="G18" s="20"/>
      <c r="H18" s="21"/>
      <c r="I18" s="20"/>
      <c r="J18" s="21"/>
      <c r="K18" s="20"/>
      <c r="L18" s="21"/>
      <c r="N18" s="28"/>
    </row>
    <row r="19" spans="1:14" ht="15">
      <c r="A19" s="10">
        <v>10</v>
      </c>
      <c r="B19" s="18" t="s">
        <v>29</v>
      </c>
      <c r="C19" s="32" t="s">
        <v>168</v>
      </c>
      <c r="D19" s="19" t="s">
        <v>168</v>
      </c>
      <c r="E19" s="20" t="s">
        <v>168</v>
      </c>
      <c r="F19" s="21"/>
      <c r="G19" s="20"/>
      <c r="H19" s="21"/>
      <c r="I19" s="20"/>
      <c r="J19" s="21"/>
      <c r="K19" s="20"/>
      <c r="L19" s="21"/>
      <c r="N19" s="28"/>
    </row>
    <row r="20" spans="1:14" ht="15">
      <c r="A20" s="10">
        <v>11</v>
      </c>
      <c r="B20" s="18" t="s">
        <v>30</v>
      </c>
      <c r="C20" s="32" t="s">
        <v>168</v>
      </c>
      <c r="D20" s="19" t="s">
        <v>168</v>
      </c>
      <c r="E20" s="20" t="s">
        <v>168</v>
      </c>
      <c r="F20" s="21"/>
      <c r="G20" s="20"/>
      <c r="H20" s="21"/>
      <c r="I20" s="20"/>
      <c r="J20" s="21"/>
      <c r="K20" s="20"/>
      <c r="L20" s="21"/>
      <c r="N20" s="28"/>
    </row>
    <row r="21" spans="1:14" ht="15">
      <c r="A21" s="10" t="s">
        <v>31</v>
      </c>
      <c r="B21" s="18" t="s">
        <v>32</v>
      </c>
      <c r="C21" s="32" t="s">
        <v>168</v>
      </c>
      <c r="D21" s="19" t="s">
        <v>168</v>
      </c>
      <c r="E21" s="20" t="s">
        <v>168</v>
      </c>
      <c r="F21" s="21"/>
      <c r="G21" s="20"/>
      <c r="H21" s="21"/>
      <c r="I21" s="20"/>
      <c r="J21" s="21"/>
      <c r="K21" s="20"/>
      <c r="L21" s="21"/>
      <c r="N21" s="28"/>
    </row>
    <row r="22" spans="1:14" ht="15">
      <c r="A22" s="10" t="s">
        <v>33</v>
      </c>
      <c r="B22" s="18" t="s">
        <v>34</v>
      </c>
      <c r="C22" s="32">
        <v>10.911216716547154</v>
      </c>
      <c r="D22" s="19">
        <v>15015.492891571066</v>
      </c>
      <c r="E22" s="178">
        <f>C22*D22/1000</f>
        <v>163.83729704570516</v>
      </c>
      <c r="F22" s="21"/>
      <c r="G22" s="20"/>
      <c r="H22" s="21"/>
      <c r="I22" s="20"/>
      <c r="J22" s="21"/>
      <c r="K22" s="20">
        <f>E22+G22</f>
        <v>163.83729704570516</v>
      </c>
      <c r="L22" s="21"/>
      <c r="N22" s="28"/>
    </row>
    <row r="23" spans="1:14" ht="15">
      <c r="A23" s="10" t="s">
        <v>35</v>
      </c>
      <c r="B23" s="18" t="s">
        <v>36</v>
      </c>
      <c r="C23" s="32" t="s">
        <v>168</v>
      </c>
      <c r="D23" s="19" t="s">
        <v>168</v>
      </c>
      <c r="E23" s="20" t="s">
        <v>168</v>
      </c>
      <c r="F23" s="21"/>
      <c r="G23" s="20"/>
      <c r="H23" s="21"/>
      <c r="I23" s="20"/>
      <c r="J23" s="21"/>
      <c r="K23" s="20"/>
      <c r="L23" s="21"/>
      <c r="N23" s="28"/>
    </row>
    <row r="24" spans="1:14" ht="15">
      <c r="A24" s="10">
        <v>13</v>
      </c>
      <c r="B24" s="18" t="s">
        <v>37</v>
      </c>
      <c r="C24" s="32" t="s">
        <v>168</v>
      </c>
      <c r="D24" s="19" t="s">
        <v>168</v>
      </c>
      <c r="E24" s="20" t="s">
        <v>168</v>
      </c>
      <c r="F24" s="21"/>
      <c r="G24" s="20"/>
      <c r="H24" s="21"/>
      <c r="I24" s="20"/>
      <c r="J24" s="21"/>
      <c r="K24" s="20"/>
      <c r="L24" s="21"/>
      <c r="N24" s="28"/>
    </row>
    <row r="25" spans="1:14" ht="15.75" thickBot="1">
      <c r="A25" s="10">
        <v>16</v>
      </c>
      <c r="B25" s="18" t="s">
        <v>21</v>
      </c>
      <c r="C25" s="32" t="s">
        <v>168</v>
      </c>
      <c r="D25" s="19" t="s">
        <v>168</v>
      </c>
      <c r="E25" s="20" t="s">
        <v>168</v>
      </c>
      <c r="F25" s="21"/>
      <c r="G25" s="20"/>
      <c r="H25" s="21"/>
      <c r="I25" s="20"/>
      <c r="J25" s="21"/>
      <c r="K25" s="20"/>
      <c r="L25" s="21"/>
      <c r="N25" s="28"/>
    </row>
    <row r="26" spans="1:12" ht="15.75" thickBot="1">
      <c r="A26" s="10">
        <v>17</v>
      </c>
      <c r="B26" s="22" t="s">
        <v>9</v>
      </c>
      <c r="C26" s="33">
        <f>SUM(C17:C25)</f>
        <v>10.911216716547154</v>
      </c>
      <c r="D26" s="23"/>
      <c r="E26" s="24">
        <f>E22</f>
        <v>163.83729704570516</v>
      </c>
      <c r="F26" s="25">
        <f>E26/(C31/100)</f>
        <v>171.12378880685952</v>
      </c>
      <c r="G26" s="24">
        <v>0</v>
      </c>
      <c r="H26" s="25">
        <v>0</v>
      </c>
      <c r="I26" s="24">
        <v>0</v>
      </c>
      <c r="J26" s="25">
        <v>0</v>
      </c>
      <c r="K26" s="24">
        <f>E26+G26-I26</f>
        <v>163.83729704570516</v>
      </c>
      <c r="L26" s="25">
        <f>F26+H26-J26</f>
        <v>171.12378880685952</v>
      </c>
    </row>
    <row r="27" spans="3:12" ht="15">
      <c r="C27" s="14"/>
      <c r="E27" s="14"/>
      <c r="F27" s="14"/>
      <c r="G27" s="14"/>
      <c r="H27" s="14"/>
      <c r="I27" s="14"/>
      <c r="J27" s="14"/>
      <c r="K27" s="14"/>
      <c r="L27" s="14"/>
    </row>
    <row r="28" ht="15">
      <c r="B28" s="26"/>
    </row>
    <row r="29" ht="15.75" thickBot="1"/>
    <row r="30" spans="2:3" ht="15.75" thickBot="1">
      <c r="B30" s="94"/>
      <c r="C30" s="97">
        <v>2020</v>
      </c>
    </row>
    <row r="31" spans="2:3" ht="15">
      <c r="B31" s="146" t="s">
        <v>171</v>
      </c>
      <c r="C31" s="98">
        <v>95.74197613788324</v>
      </c>
    </row>
    <row r="32" spans="2:3" ht="15.75" thickBot="1">
      <c r="B32" s="147" t="s">
        <v>172</v>
      </c>
      <c r="C32" s="27">
        <v>0</v>
      </c>
    </row>
  </sheetData>
  <mergeCells count="7">
    <mergeCell ref="K15:L15"/>
    <mergeCell ref="B15:B16"/>
    <mergeCell ref="C15:C16"/>
    <mergeCell ref="D15:D16"/>
    <mergeCell ref="E15:F15"/>
    <mergeCell ref="G15:H15"/>
    <mergeCell ref="I15:J15"/>
  </mergeCells>
  <conditionalFormatting sqref="C28 N17:N25">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67"/>
  <sheetViews>
    <sheetView zoomScale="90" zoomScaleNormal="90" workbookViewId="0" topLeftCell="A31">
      <selection activeCell="F63" sqref="F63"/>
    </sheetView>
  </sheetViews>
  <sheetFormatPr defaultColWidth="8.8515625" defaultRowHeight="15"/>
  <cols>
    <col min="1" max="1" width="5.00390625" style="5" bestFit="1" customWidth="1"/>
    <col min="2" max="2" width="73.8515625" style="5"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287</v>
      </c>
    </row>
    <row r="2" ht="4.5" customHeight="1"/>
    <row r="3" spans="2:3" ht="15">
      <c r="B3" s="7" t="s">
        <v>274</v>
      </c>
      <c r="C3" s="29" t="s">
        <v>304</v>
      </c>
    </row>
    <row r="4" spans="2:3" ht="15">
      <c r="B4" s="28" t="s">
        <v>275</v>
      </c>
      <c r="C4" s="4" t="s">
        <v>169</v>
      </c>
    </row>
    <row r="5" ht="14.25" customHeight="1">
      <c r="C5" s="4" t="s">
        <v>170</v>
      </c>
    </row>
    <row r="6" ht="14.25" customHeight="1" thickBot="1"/>
    <row r="7" spans="2:4" ht="16.5" customHeight="1" thickBot="1">
      <c r="B7" s="94"/>
      <c r="C7" s="95" t="s">
        <v>69</v>
      </c>
      <c r="D7" s="95" t="s">
        <v>60</v>
      </c>
    </row>
    <row r="8" spans="2:6" ht="14.45" customHeight="1">
      <c r="B8" s="52" t="s">
        <v>61</v>
      </c>
      <c r="C8" s="53">
        <v>0</v>
      </c>
      <c r="D8" s="93">
        <v>0</v>
      </c>
      <c r="F8" s="41"/>
    </row>
    <row r="9" spans="2:6" ht="14.45" customHeight="1">
      <c r="B9" s="37" t="s">
        <v>63</v>
      </c>
      <c r="C9" s="53">
        <v>0</v>
      </c>
      <c r="D9" s="93">
        <v>0</v>
      </c>
      <c r="F9" s="41"/>
    </row>
    <row r="10" spans="2:6" ht="14.45" customHeight="1">
      <c r="B10" s="37" t="s">
        <v>64</v>
      </c>
      <c r="C10" s="53">
        <v>0</v>
      </c>
      <c r="D10" s="93">
        <v>0</v>
      </c>
      <c r="F10" s="41"/>
    </row>
    <row r="11" spans="2:6" ht="14.45" customHeight="1" thickBot="1">
      <c r="B11" s="13" t="s">
        <v>62</v>
      </c>
      <c r="C11" s="45">
        <v>0</v>
      </c>
      <c r="D11" s="38">
        <v>0</v>
      </c>
      <c r="F11" s="41"/>
    </row>
    <row r="12" spans="2:4" ht="14.25" customHeight="1">
      <c r="B12" s="34"/>
      <c r="C12" s="35"/>
      <c r="D12" s="35"/>
    </row>
    <row r="13" ht="14.25" customHeight="1"/>
    <row r="14" ht="14.25" customHeight="1" thickBot="1">
      <c r="F14" s="28"/>
    </row>
    <row r="15" spans="2:12" ht="16.5" customHeight="1" thickBot="1">
      <c r="B15" s="94"/>
      <c r="C15" s="95" t="s">
        <v>69</v>
      </c>
      <c r="D15" s="95" t="s">
        <v>60</v>
      </c>
      <c r="F15" s="282"/>
      <c r="G15" s="272"/>
      <c r="H15" s="272"/>
      <c r="I15" s="272"/>
      <c r="J15" s="272"/>
      <c r="K15" s="272"/>
      <c r="L15" s="273"/>
    </row>
    <row r="16" spans="2:12" ht="14.45" customHeight="1">
      <c r="B16" s="52" t="s">
        <v>65</v>
      </c>
      <c r="C16" s="53">
        <v>0</v>
      </c>
      <c r="D16" s="93">
        <v>0</v>
      </c>
      <c r="F16" s="274"/>
      <c r="G16" s="277" t="s">
        <v>328</v>
      </c>
      <c r="H16" s="275"/>
      <c r="I16" s="275"/>
      <c r="J16" s="275"/>
      <c r="K16" s="275"/>
      <c r="L16" s="276"/>
    </row>
    <row r="17" spans="2:12" ht="14.45" customHeight="1" thickBot="1">
      <c r="B17" s="39" t="s">
        <v>66</v>
      </c>
      <c r="C17" s="53">
        <v>0</v>
      </c>
      <c r="D17" s="93">
        <v>0</v>
      </c>
      <c r="F17" s="274"/>
      <c r="G17" s="278" t="s">
        <v>293</v>
      </c>
      <c r="H17" s="275"/>
      <c r="I17" s="275"/>
      <c r="J17" s="275"/>
      <c r="K17" s="275"/>
      <c r="L17" s="276"/>
    </row>
    <row r="18" spans="6:12" ht="14.25" customHeight="1">
      <c r="F18" s="279"/>
      <c r="G18" s="280"/>
      <c r="H18" s="280"/>
      <c r="I18" s="280"/>
      <c r="J18" s="280"/>
      <c r="K18" s="280"/>
      <c r="L18" s="281"/>
    </row>
    <row r="19" ht="14.25" customHeight="1" thickBot="1"/>
    <row r="20" spans="2:4" ht="16.5" customHeight="1" thickBot="1">
      <c r="B20" s="94"/>
      <c r="C20" s="95" t="s">
        <v>3</v>
      </c>
      <c r="D20" s="9"/>
    </row>
    <row r="21" spans="1:4" ht="14.45" customHeight="1">
      <c r="A21" s="10">
        <v>1</v>
      </c>
      <c r="B21" s="92" t="s">
        <v>0</v>
      </c>
      <c r="C21" s="93">
        <v>142.51535502967357</v>
      </c>
      <c r="D21" s="41"/>
    </row>
    <row r="22" spans="1:3" ht="15">
      <c r="A22" s="10">
        <v>2</v>
      </c>
      <c r="B22" s="11" t="s">
        <v>8</v>
      </c>
      <c r="C22" s="30" t="s">
        <v>168</v>
      </c>
    </row>
    <row r="23" spans="1:3" ht="15.75" thickBot="1">
      <c r="A23" s="10">
        <v>3</v>
      </c>
      <c r="B23" s="13" t="s">
        <v>2</v>
      </c>
      <c r="C23" s="38">
        <v>142.51535502967357</v>
      </c>
    </row>
    <row r="24" spans="1:3" ht="15">
      <c r="A24" s="10">
        <v>7</v>
      </c>
      <c r="B24" s="11" t="s">
        <v>27</v>
      </c>
      <c r="C24" s="30"/>
    </row>
    <row r="25" spans="2:5" ht="15.75" thickBot="1">
      <c r="B25" s="13" t="s">
        <v>82</v>
      </c>
      <c r="C25" s="38">
        <f>IF(ISNUMBER(C24)=TRUE,C23-C24,C23)</f>
        <v>142.51535502967357</v>
      </c>
      <c r="E25" s="269"/>
    </row>
    <row r="26" spans="2:4" ht="15">
      <c r="B26" s="14"/>
      <c r="C26" s="15"/>
      <c r="D26" s="41"/>
    </row>
    <row r="27" spans="2:3" ht="15.75" thickBot="1">
      <c r="B27" s="16"/>
      <c r="C27" s="17"/>
    </row>
    <row r="28" spans="2:14" ht="16.5" customHeight="1">
      <c r="B28" s="416" t="s">
        <v>1</v>
      </c>
      <c r="C28" s="418" t="s">
        <v>3</v>
      </c>
      <c r="D28" s="420" t="s">
        <v>4</v>
      </c>
      <c r="E28" s="422" t="s">
        <v>5</v>
      </c>
      <c r="F28" s="423"/>
      <c r="G28" s="422" t="s">
        <v>6</v>
      </c>
      <c r="H28" s="423"/>
      <c r="I28" s="422" t="s">
        <v>12</v>
      </c>
      <c r="J28" s="423"/>
      <c r="K28" s="414" t="s">
        <v>7</v>
      </c>
      <c r="L28" s="415"/>
      <c r="N28" s="26"/>
    </row>
    <row r="29" spans="2:12" ht="15.75" thickBot="1">
      <c r="B29" s="417"/>
      <c r="C29" s="419"/>
      <c r="D29" s="421"/>
      <c r="E29" s="89" t="s">
        <v>10</v>
      </c>
      <c r="F29" s="90" t="s">
        <v>11</v>
      </c>
      <c r="G29" s="89" t="s">
        <v>10</v>
      </c>
      <c r="H29" s="90" t="s">
        <v>11</v>
      </c>
      <c r="I29" s="89" t="s">
        <v>10</v>
      </c>
      <c r="J29" s="90" t="s">
        <v>11</v>
      </c>
      <c r="K29" s="101" t="s">
        <v>10</v>
      </c>
      <c r="L29" s="102" t="s">
        <v>11</v>
      </c>
    </row>
    <row r="30" spans="2:12" s="145" customFormat="1" ht="15">
      <c r="B30" s="212"/>
      <c r="C30" s="228"/>
      <c r="D30" s="300"/>
      <c r="E30" s="229"/>
      <c r="F30" s="215"/>
      <c r="G30" s="229"/>
      <c r="H30" s="215"/>
      <c r="I30" s="229"/>
      <c r="J30" s="215"/>
      <c r="K30" s="230"/>
      <c r="L30" s="231"/>
    </row>
    <row r="31" spans="2:12" s="145" customFormat="1" ht="15">
      <c r="B31" s="270" t="s">
        <v>288</v>
      </c>
      <c r="C31" s="256">
        <v>2.21</v>
      </c>
      <c r="D31" s="247">
        <v>45050</v>
      </c>
      <c r="E31" s="241">
        <f>C31*D31/1000</f>
        <v>99.5605</v>
      </c>
      <c r="F31" s="242">
        <f>E31/(C60/100)</f>
        <v>99.06230552230352</v>
      </c>
      <c r="G31" s="214"/>
      <c r="H31" s="213"/>
      <c r="I31" s="214"/>
      <c r="J31" s="213"/>
      <c r="K31" s="241">
        <f>E31+G31-I31</f>
        <v>99.5605</v>
      </c>
      <c r="L31" s="242">
        <f>F31+H31-J31</f>
        <v>99.06230552230352</v>
      </c>
    </row>
    <row r="32" spans="2:12" s="145" customFormat="1" ht="15">
      <c r="B32" s="233" t="s">
        <v>289</v>
      </c>
      <c r="C32" s="235">
        <v>1.5153550296735905</v>
      </c>
      <c r="D32" s="232">
        <v>45050</v>
      </c>
      <c r="E32" s="236">
        <f aca="true" t="shared" si="0" ref="E32:E33">C32*D32/1000</f>
        <v>68.26674408679526</v>
      </c>
      <c r="F32" s="237">
        <f>E32/(C60/100)</f>
        <v>67.92514159469889</v>
      </c>
      <c r="G32" s="229"/>
      <c r="H32" s="215"/>
      <c r="I32" s="229"/>
      <c r="J32" s="215"/>
      <c r="K32" s="236">
        <f aca="true" t="shared" si="1" ref="K32:K51">E32+G32-I32</f>
        <v>68.26674408679526</v>
      </c>
      <c r="L32" s="237">
        <f aca="true" t="shared" si="2" ref="L32:L51">F32+H32-J32</f>
        <v>67.92514159469889</v>
      </c>
    </row>
    <row r="33" spans="2:12" s="145" customFormat="1" ht="15">
      <c r="B33" s="271" t="s">
        <v>290</v>
      </c>
      <c r="C33" s="257">
        <v>138.79</v>
      </c>
      <c r="D33" s="250">
        <v>39990</v>
      </c>
      <c r="E33" s="245">
        <f t="shared" si="0"/>
        <v>5550.2121</v>
      </c>
      <c r="F33" s="246">
        <f>E33/(C61/100)</f>
        <v>5353.363967568195</v>
      </c>
      <c r="G33" s="184"/>
      <c r="H33" s="183"/>
      <c r="I33" s="184"/>
      <c r="J33" s="183"/>
      <c r="K33" s="245">
        <f t="shared" si="1"/>
        <v>5550.2121</v>
      </c>
      <c r="L33" s="246">
        <f t="shared" si="2"/>
        <v>5353.363967568195</v>
      </c>
    </row>
    <row r="34" spans="2:12" s="145" customFormat="1" ht="15">
      <c r="B34" s="212"/>
      <c r="C34" s="228"/>
      <c r="D34" s="232"/>
      <c r="E34" s="230"/>
      <c r="F34" s="231"/>
      <c r="G34" s="229"/>
      <c r="H34" s="215"/>
      <c r="I34" s="229"/>
      <c r="J34" s="215"/>
      <c r="K34" s="230"/>
      <c r="L34" s="231"/>
    </row>
    <row r="35" spans="2:12" s="145" customFormat="1" ht="15">
      <c r="B35" s="252" t="s">
        <v>280</v>
      </c>
      <c r="C35" s="251"/>
      <c r="D35" s="247"/>
      <c r="E35" s="241">
        <v>0</v>
      </c>
      <c r="F35" s="248">
        <f>E35/(C60/100)</f>
        <v>0</v>
      </c>
      <c r="G35" s="214"/>
      <c r="H35" s="213"/>
      <c r="I35" s="214"/>
      <c r="J35" s="213"/>
      <c r="K35" s="241">
        <f t="shared" si="1"/>
        <v>0</v>
      </c>
      <c r="L35" s="248">
        <f t="shared" si="2"/>
        <v>0</v>
      </c>
    </row>
    <row r="36" spans="2:12" s="145" customFormat="1" ht="15">
      <c r="B36" s="212" t="s">
        <v>281</v>
      </c>
      <c r="C36" s="228"/>
      <c r="D36" s="232"/>
      <c r="E36" s="236">
        <v>5.94675</v>
      </c>
      <c r="F36" s="237">
        <f>E36/(C61/100)</f>
        <v>5.73583794646986</v>
      </c>
      <c r="G36" s="229"/>
      <c r="H36" s="215"/>
      <c r="I36" s="229"/>
      <c r="J36" s="215"/>
      <c r="K36" s="236">
        <f t="shared" si="1"/>
        <v>5.94675</v>
      </c>
      <c r="L36" s="237">
        <f t="shared" si="2"/>
        <v>5.73583794646986</v>
      </c>
    </row>
    <row r="37" spans="2:12" s="145" customFormat="1" ht="15">
      <c r="B37" s="253" t="s">
        <v>282</v>
      </c>
      <c r="C37" s="249"/>
      <c r="D37" s="250"/>
      <c r="E37" s="245">
        <v>0</v>
      </c>
      <c r="F37" s="246">
        <f>E37/(C61/100)</f>
        <v>0</v>
      </c>
      <c r="G37" s="184"/>
      <c r="H37" s="183"/>
      <c r="I37" s="184"/>
      <c r="J37" s="183"/>
      <c r="K37" s="245">
        <f t="shared" si="1"/>
        <v>0</v>
      </c>
      <c r="L37" s="246">
        <f t="shared" si="2"/>
        <v>0</v>
      </c>
    </row>
    <row r="38" spans="2:12" s="145" customFormat="1" ht="15">
      <c r="B38" s="212"/>
      <c r="C38" s="234"/>
      <c r="D38" s="232"/>
      <c r="E38" s="230"/>
      <c r="F38" s="231"/>
      <c r="G38" s="229"/>
      <c r="H38" s="215"/>
      <c r="I38" s="229"/>
      <c r="J38" s="215"/>
      <c r="K38" s="230"/>
      <c r="L38" s="231"/>
    </row>
    <row r="39" spans="2:12" s="145" customFormat="1" ht="17.25">
      <c r="B39" s="254" t="s">
        <v>309</v>
      </c>
      <c r="C39" s="256">
        <v>11.297000000000025</v>
      </c>
      <c r="D39" s="240">
        <v>3692.8968842729973</v>
      </c>
      <c r="E39" s="241">
        <f>C39*D39/1000</f>
        <v>41.71865610163214</v>
      </c>
      <c r="F39" s="242">
        <v>41.44715880968068</v>
      </c>
      <c r="G39" s="214"/>
      <c r="H39" s="213"/>
      <c r="I39" s="214"/>
      <c r="J39" s="213"/>
      <c r="K39" s="241">
        <f t="shared" si="1"/>
        <v>41.71865610163214</v>
      </c>
      <c r="L39" s="242">
        <f t="shared" si="2"/>
        <v>41.44715880968068</v>
      </c>
    </row>
    <row r="40" spans="2:12" s="145" customFormat="1" ht="17.25">
      <c r="B40" s="255" t="s">
        <v>310</v>
      </c>
      <c r="C40" s="257">
        <v>-23.85300000000001</v>
      </c>
      <c r="D40" s="244">
        <v>6925.864607419228</v>
      </c>
      <c r="E40" s="245">
        <f>C40*D40/1000</f>
        <v>-165.2026484807709</v>
      </c>
      <c r="F40" s="246">
        <v>-159.7134247216857</v>
      </c>
      <c r="G40" s="184"/>
      <c r="H40" s="183"/>
      <c r="I40" s="184"/>
      <c r="J40" s="183"/>
      <c r="K40" s="245">
        <f t="shared" si="1"/>
        <v>-165.2026484807709</v>
      </c>
      <c r="L40" s="246">
        <f t="shared" si="2"/>
        <v>-159.7134247216857</v>
      </c>
    </row>
    <row r="41" spans="2:12" s="145" customFormat="1" ht="15">
      <c r="B41" s="233"/>
      <c r="C41" s="234"/>
      <c r="D41" s="232"/>
      <c r="E41" s="230"/>
      <c r="F41" s="231"/>
      <c r="G41" s="229"/>
      <c r="H41" s="215"/>
      <c r="I41" s="229"/>
      <c r="J41" s="215"/>
      <c r="K41" s="230"/>
      <c r="L41" s="231"/>
    </row>
    <row r="42" spans="2:12" s="145" customFormat="1" ht="15.75">
      <c r="B42" s="239" t="s">
        <v>311</v>
      </c>
      <c r="C42" s="256">
        <v>3.019999999999982</v>
      </c>
      <c r="D42" s="240">
        <v>12483.693240190041</v>
      </c>
      <c r="E42" s="241">
        <f>C42*D42/1000</f>
        <v>37.7007535853737</v>
      </c>
      <c r="F42" s="242">
        <v>37.7007535853737</v>
      </c>
      <c r="G42" s="214"/>
      <c r="H42" s="213"/>
      <c r="I42" s="214"/>
      <c r="J42" s="213"/>
      <c r="K42" s="241">
        <f t="shared" si="1"/>
        <v>37.7007535853737</v>
      </c>
      <c r="L42" s="242">
        <f t="shared" si="2"/>
        <v>37.7007535853737</v>
      </c>
    </row>
    <row r="43" spans="2:12" s="145" customFormat="1" ht="15.75">
      <c r="B43" s="238" t="s">
        <v>312</v>
      </c>
      <c r="C43" s="257">
        <v>-4.174000000000007</v>
      </c>
      <c r="D43" s="244">
        <v>11894.58310718382</v>
      </c>
      <c r="E43" s="245">
        <f>C43*D43/1000</f>
        <v>-49.64798988938534</v>
      </c>
      <c r="F43" s="246">
        <v>-49.64798988938534</v>
      </c>
      <c r="G43" s="184"/>
      <c r="H43" s="183"/>
      <c r="I43" s="184"/>
      <c r="J43" s="183"/>
      <c r="K43" s="245">
        <f t="shared" si="1"/>
        <v>-49.64798988938534</v>
      </c>
      <c r="L43" s="246">
        <f t="shared" si="2"/>
        <v>-49.64798988938534</v>
      </c>
    </row>
    <row r="44" spans="2:12" s="145" customFormat="1" ht="15">
      <c r="B44" s="233"/>
      <c r="C44" s="234"/>
      <c r="D44" s="232"/>
      <c r="E44" s="230"/>
      <c r="F44" s="231"/>
      <c r="G44" s="229"/>
      <c r="H44" s="215"/>
      <c r="I44" s="229"/>
      <c r="J44" s="215"/>
      <c r="K44" s="230"/>
      <c r="L44" s="231"/>
    </row>
    <row r="45" spans="2:12" s="145" customFormat="1" ht="15">
      <c r="B45" s="259" t="s">
        <v>67</v>
      </c>
      <c r="C45" s="262"/>
      <c r="D45" s="247"/>
      <c r="E45" s="243"/>
      <c r="F45" s="248"/>
      <c r="G45" s="214"/>
      <c r="H45" s="213"/>
      <c r="I45" s="214"/>
      <c r="J45" s="213"/>
      <c r="K45" s="243"/>
      <c r="L45" s="248"/>
    </row>
    <row r="46" spans="2:12" s="145" customFormat="1" ht="15">
      <c r="B46" s="261" t="s">
        <v>291</v>
      </c>
      <c r="C46" s="235">
        <v>138.06</v>
      </c>
      <c r="D46" s="232"/>
      <c r="E46" s="230"/>
      <c r="F46" s="231"/>
      <c r="G46" s="229"/>
      <c r="H46" s="215"/>
      <c r="I46" s="229"/>
      <c r="J46" s="215"/>
      <c r="K46" s="230"/>
      <c r="L46" s="231"/>
    </row>
    <row r="47" spans="2:12" s="145" customFormat="1" ht="15">
      <c r="B47" s="261" t="s">
        <v>313</v>
      </c>
      <c r="C47" s="234"/>
      <c r="D47" s="265">
        <v>12244.80085075234</v>
      </c>
      <c r="E47" s="230"/>
      <c r="F47" s="231"/>
      <c r="G47" s="229"/>
      <c r="H47" s="215"/>
      <c r="I47" s="229"/>
      <c r="J47" s="215"/>
      <c r="K47" s="230"/>
      <c r="L47" s="231"/>
    </row>
    <row r="48" spans="2:12" s="145" customFormat="1" ht="15">
      <c r="B48" s="261" t="s">
        <v>314</v>
      </c>
      <c r="C48" s="234"/>
      <c r="D48" s="265">
        <v>11866.48631029987</v>
      </c>
      <c r="E48" s="230"/>
      <c r="F48" s="231"/>
      <c r="G48" s="229"/>
      <c r="H48" s="215"/>
      <c r="I48" s="229"/>
      <c r="J48" s="215"/>
      <c r="K48" s="230"/>
      <c r="L48" s="231"/>
    </row>
    <row r="49" spans="2:12" s="145" customFormat="1" ht="15">
      <c r="B49" s="260" t="s">
        <v>285</v>
      </c>
      <c r="C49" s="249"/>
      <c r="D49" s="250"/>
      <c r="E49" s="245">
        <f>(D47-D48)*C46/1000</f>
        <v>52.230105454867925</v>
      </c>
      <c r="F49" s="246">
        <v>132.35586811612166</v>
      </c>
      <c r="G49" s="225"/>
      <c r="H49" s="224"/>
      <c r="I49" s="225"/>
      <c r="J49" s="224"/>
      <c r="K49" s="266">
        <f t="shared" si="1"/>
        <v>52.230105454867925</v>
      </c>
      <c r="L49" s="246">
        <f t="shared" si="2"/>
        <v>132.35586811612166</v>
      </c>
    </row>
    <row r="50" spans="2:12" s="145" customFormat="1" ht="15">
      <c r="B50" s="259"/>
      <c r="C50" s="262"/>
      <c r="D50" s="247"/>
      <c r="E50" s="243"/>
      <c r="F50" s="248"/>
      <c r="G50" s="214"/>
      <c r="H50" s="213"/>
      <c r="I50" s="214"/>
      <c r="J50" s="213"/>
      <c r="K50" s="243"/>
      <c r="L50" s="248"/>
    </row>
    <row r="51" spans="2:12" s="145" customFormat="1" ht="15">
      <c r="B51" s="258" t="s">
        <v>286</v>
      </c>
      <c r="C51" s="263"/>
      <c r="D51" s="264"/>
      <c r="E51" s="267"/>
      <c r="F51" s="268"/>
      <c r="G51" s="267">
        <v>938.16293769</v>
      </c>
      <c r="H51" s="268">
        <v>966.59708804077</v>
      </c>
      <c r="I51" s="61"/>
      <c r="J51" s="105"/>
      <c r="K51" s="267">
        <f t="shared" si="1"/>
        <v>938.16293769</v>
      </c>
      <c r="L51" s="268">
        <f t="shared" si="2"/>
        <v>966.59708804077</v>
      </c>
    </row>
    <row r="52" spans="2:12" s="145" customFormat="1" ht="15">
      <c r="B52" s="261"/>
      <c r="C52" s="234"/>
      <c r="D52" s="232"/>
      <c r="E52" s="230"/>
      <c r="F52" s="231"/>
      <c r="G52" s="229"/>
      <c r="H52" s="215"/>
      <c r="I52" s="229"/>
      <c r="J52" s="215"/>
      <c r="K52" s="230"/>
      <c r="L52" s="231"/>
    </row>
    <row r="53" spans="2:12" s="145" customFormat="1" ht="15.75" thickBot="1">
      <c r="B53" s="261"/>
      <c r="C53" s="234"/>
      <c r="D53" s="232"/>
      <c r="E53" s="230"/>
      <c r="F53" s="231"/>
      <c r="G53" s="229"/>
      <c r="H53" s="215"/>
      <c r="I53" s="229"/>
      <c r="J53" s="215"/>
      <c r="K53" s="230"/>
      <c r="L53" s="231"/>
    </row>
    <row r="54" spans="1:12" ht="15.75" thickBot="1">
      <c r="A54" s="10">
        <v>17</v>
      </c>
      <c r="B54" s="22" t="s">
        <v>9</v>
      </c>
      <c r="C54" s="33"/>
      <c r="D54" s="23"/>
      <c r="E54" s="286">
        <f>E31+E32+E33+E35+E36-E37+E39+E40+E42+E43+E49</f>
        <v>5640.784970858513</v>
      </c>
      <c r="F54" s="180">
        <f>F31+F32+F33+F35+F36-F37+F39+F40+F42+F43+F49</f>
        <v>5528.229618531772</v>
      </c>
      <c r="G54" s="179">
        <f>G51</f>
        <v>938.16293769</v>
      </c>
      <c r="H54" s="180">
        <f>H51</f>
        <v>966.59708804077</v>
      </c>
      <c r="I54" s="24">
        <v>0</v>
      </c>
      <c r="J54" s="25">
        <v>0</v>
      </c>
      <c r="K54" s="179">
        <f>K31+K32+K33+K35+K36-K37+K39+K40+K42+K43+K49+K51</f>
        <v>6578.947908548513</v>
      </c>
      <c r="L54" s="180">
        <f>L31+L32+L33+L35+L36-L37+L39+L40+L42+L43+L49+L51</f>
        <v>6494.826706572542</v>
      </c>
    </row>
    <row r="55" spans="3:12" ht="15.75" thickBot="1">
      <c r="C55" s="14"/>
      <c r="E55" s="14"/>
      <c r="F55" s="14"/>
      <c r="G55" s="14"/>
      <c r="H55" s="14"/>
      <c r="I55" s="14"/>
      <c r="J55" s="14"/>
      <c r="K55" s="14"/>
      <c r="L55" s="14"/>
    </row>
    <row r="56" spans="2:12" ht="15.75" thickBot="1">
      <c r="B56" s="22" t="s">
        <v>279</v>
      </c>
      <c r="C56" s="33"/>
      <c r="D56" s="23"/>
      <c r="E56" s="286">
        <f>E49+E43+E42</f>
        <v>40.28286915085628</v>
      </c>
      <c r="F56" s="180">
        <f>F49+F43+F42</f>
        <v>120.40863181211</v>
      </c>
      <c r="G56" s="179"/>
      <c r="H56" s="180"/>
      <c r="I56" s="24"/>
      <c r="J56" s="25"/>
      <c r="K56" s="179">
        <f>K49+K43+K42</f>
        <v>40.28286915085628</v>
      </c>
      <c r="L56" s="180">
        <v>120.40863181211</v>
      </c>
    </row>
    <row r="57" spans="2:12" s="145" customFormat="1" ht="15">
      <c r="B57" s="34"/>
      <c r="C57" s="283"/>
      <c r="D57" s="275"/>
      <c r="E57" s="284"/>
      <c r="F57" s="284"/>
      <c r="G57" s="284"/>
      <c r="H57" s="284"/>
      <c r="I57" s="285"/>
      <c r="J57" s="285"/>
      <c r="K57" s="284"/>
      <c r="L57" s="284"/>
    </row>
    <row r="58" ht="15.75" thickBot="1"/>
    <row r="59" spans="2:3" ht="15.75" thickBot="1">
      <c r="B59" s="94"/>
      <c r="C59" s="97">
        <v>2020</v>
      </c>
    </row>
    <row r="60" spans="2:4" ht="15">
      <c r="B60" s="152" t="s">
        <v>276</v>
      </c>
      <c r="C60" s="98">
        <v>100.5029102392376</v>
      </c>
      <c r="D60" s="28" t="s">
        <v>278</v>
      </c>
    </row>
    <row r="61" spans="2:4" s="145" customFormat="1" ht="15">
      <c r="B61" s="116" t="s">
        <v>277</v>
      </c>
      <c r="C61" s="200">
        <v>103.6770922661779</v>
      </c>
      <c r="D61" s="28" t="s">
        <v>278</v>
      </c>
    </row>
    <row r="62" spans="2:3" ht="15.75" thickBot="1">
      <c r="B62" s="154" t="s">
        <v>172</v>
      </c>
      <c r="C62" s="27">
        <v>0</v>
      </c>
    </row>
    <row r="64" s="145" customFormat="1" ht="15">
      <c r="B64" t="s">
        <v>283</v>
      </c>
    </row>
    <row r="65" s="145" customFormat="1" ht="15">
      <c r="B65" t="s">
        <v>284</v>
      </c>
    </row>
    <row r="66" s="145" customFormat="1" ht="15">
      <c r="B66"/>
    </row>
    <row r="67" s="145" customFormat="1" ht="15">
      <c r="B67"/>
    </row>
  </sheetData>
  <mergeCells count="7">
    <mergeCell ref="K28:L28"/>
    <mergeCell ref="B28:B29"/>
    <mergeCell ref="C28:C29"/>
    <mergeCell ref="D28:D29"/>
    <mergeCell ref="E28:F28"/>
    <mergeCell ref="G28:H28"/>
    <mergeCell ref="I28:J28"/>
  </mergeCells>
  <conditionalFormatting sqref="C13">
    <cfRule type="cellIs" priority="31" dxfId="1" operator="equal">
      <formula>FALSE</formula>
    </cfRule>
    <cfRule type="cellIs" priority="32" dxfId="0" operator="equal">
      <formula>TRUE</formula>
    </cfRule>
  </conditionalFormatting>
  <conditionalFormatting sqref="D13">
    <cfRule type="cellIs" priority="29" dxfId="1" operator="equal">
      <formula>FALSE</formula>
    </cfRule>
    <cfRule type="cellIs" priority="30" dxfId="0" operator="equal">
      <formula>TRUE</formula>
    </cfRule>
  </conditionalFormatting>
  <conditionalFormatting sqref="E21">
    <cfRule type="cellIs" priority="27" dxfId="1" operator="equal">
      <formula>FALSE</formula>
    </cfRule>
    <cfRule type="cellIs" priority="28" dxfId="0" operator="equal">
      <formula>TRUE</formula>
    </cfRule>
  </conditionalFormatting>
  <conditionalFormatting sqref="E23">
    <cfRule type="cellIs" priority="3" dxfId="1" operator="equal">
      <formula>FALSE</formula>
    </cfRule>
    <cfRule type="cellIs" priority="4" dxfId="0" operator="equal">
      <formula>TRUE</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61" r:id="rId3"/>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5"/>
  <sheetViews>
    <sheetView zoomScale="90" zoomScaleNormal="90" workbookViewId="0" topLeftCell="A10">
      <selection activeCell="C36" sqref="C36"/>
    </sheetView>
  </sheetViews>
  <sheetFormatPr defaultColWidth="8.8515625" defaultRowHeight="15"/>
  <cols>
    <col min="1" max="1" width="5.00390625" style="5" bestFit="1" customWidth="1"/>
    <col min="2" max="2" width="42.8515625" style="5" bestFit="1" customWidth="1"/>
    <col min="3" max="4" width="20.7109375" style="5" customWidth="1"/>
    <col min="5" max="5" width="14.140625" style="5" bestFit="1" customWidth="1"/>
    <col min="6" max="6" width="8.421875" style="5" customWidth="1"/>
    <col min="7" max="10" width="14.140625" style="5" bestFit="1" customWidth="1"/>
    <col min="11" max="11" width="20.8515625" style="5" customWidth="1"/>
    <col min="12" max="12" width="12.7109375" style="5" bestFit="1" customWidth="1"/>
    <col min="13" max="13" width="11.421875" style="5" customWidth="1"/>
    <col min="14" max="16384" width="8.8515625" style="5" customWidth="1"/>
  </cols>
  <sheetData>
    <row r="1" ht="18.75">
      <c r="B1" s="6" t="s">
        <v>71</v>
      </c>
    </row>
    <row r="2" ht="4.5" customHeight="1"/>
    <row r="3" spans="2:3" ht="15">
      <c r="B3" s="7" t="s">
        <v>207</v>
      </c>
      <c r="C3" s="29" t="s">
        <v>59</v>
      </c>
    </row>
    <row r="4" spans="2:3" ht="15">
      <c r="B4" s="28" t="s">
        <v>68</v>
      </c>
      <c r="C4" s="4" t="s">
        <v>169</v>
      </c>
    </row>
    <row r="5" ht="14.25" customHeight="1">
      <c r="C5" s="4" t="s">
        <v>170</v>
      </c>
    </row>
    <row r="6" ht="14.25" customHeight="1" thickBot="1"/>
    <row r="7" spans="2:4" ht="16.5" customHeight="1" thickBot="1">
      <c r="B7" s="94"/>
      <c r="C7" s="95" t="s">
        <v>69</v>
      </c>
      <c r="D7" s="95" t="s">
        <v>60</v>
      </c>
    </row>
    <row r="8" spans="2:6" ht="14.45" customHeight="1">
      <c r="B8" s="52" t="s">
        <v>61</v>
      </c>
      <c r="C8" s="53">
        <v>0</v>
      </c>
      <c r="D8" s="93">
        <v>0</v>
      </c>
      <c r="F8" s="41"/>
    </row>
    <row r="9" spans="2:6" ht="14.45" customHeight="1">
      <c r="B9" s="37" t="s">
        <v>63</v>
      </c>
      <c r="C9" s="44">
        <v>0</v>
      </c>
      <c r="D9" s="30">
        <v>0</v>
      </c>
      <c r="F9" s="41"/>
    </row>
    <row r="10" spans="2:6" ht="14.45" customHeight="1">
      <c r="B10" s="37" t="s">
        <v>64</v>
      </c>
      <c r="C10" s="44">
        <v>0</v>
      </c>
      <c r="D10" s="30">
        <v>0</v>
      </c>
      <c r="F10" s="41"/>
    </row>
    <row r="11" spans="2:6" ht="14.45" customHeight="1" thickBot="1">
      <c r="B11" s="13" t="s">
        <v>62</v>
      </c>
      <c r="C11" s="45">
        <v>0</v>
      </c>
      <c r="D11" s="38">
        <v>0</v>
      </c>
      <c r="E11" s="47"/>
      <c r="F11" s="41"/>
    </row>
    <row r="12" spans="2:4" ht="14.25" customHeight="1">
      <c r="B12" s="34"/>
      <c r="C12" s="35"/>
      <c r="D12" s="35"/>
    </row>
    <row r="13" ht="14.25" customHeight="1" thickBot="1"/>
    <row r="14" spans="6:11" ht="14.25" customHeight="1" thickBot="1">
      <c r="F14" s="288"/>
      <c r="G14" s="289"/>
      <c r="H14" s="289"/>
      <c r="I14" s="289"/>
      <c r="J14" s="289"/>
      <c r="K14" s="290"/>
    </row>
    <row r="15" spans="2:11" ht="28.5" customHeight="1" thickBot="1">
      <c r="B15" s="94"/>
      <c r="C15" s="95" t="s">
        <v>69</v>
      </c>
      <c r="D15" s="95" t="s">
        <v>60</v>
      </c>
      <c r="F15" s="291"/>
      <c r="G15" s="287" t="s">
        <v>292</v>
      </c>
      <c r="H15" s="278"/>
      <c r="I15" s="278"/>
      <c r="J15" s="278"/>
      <c r="K15" s="292"/>
    </row>
    <row r="16" spans="2:11" ht="14.45" customHeight="1" thickBot="1">
      <c r="B16" s="52" t="s">
        <v>65</v>
      </c>
      <c r="C16" s="53">
        <v>0</v>
      </c>
      <c r="D16" s="93">
        <v>0</v>
      </c>
      <c r="E16" s="47"/>
      <c r="F16" s="293"/>
      <c r="G16" s="294"/>
      <c r="H16" s="294"/>
      <c r="I16" s="294"/>
      <c r="J16" s="294"/>
      <c r="K16" s="295"/>
    </row>
    <row r="17" spans="2:6" ht="14.45" customHeight="1" thickBot="1">
      <c r="B17" s="39" t="s">
        <v>66</v>
      </c>
      <c r="C17" s="46">
        <v>0</v>
      </c>
      <c r="D17" s="40">
        <v>0</v>
      </c>
      <c r="E17" s="47"/>
      <c r="F17" s="41"/>
    </row>
    <row r="18" ht="14.25" customHeight="1"/>
    <row r="19" ht="14.25" customHeight="1" thickBot="1"/>
    <row r="20" spans="2:4" ht="16.5" customHeight="1" thickBot="1">
      <c r="B20" s="94"/>
      <c r="C20" s="95" t="s">
        <v>3</v>
      </c>
      <c r="D20" s="9"/>
    </row>
    <row r="21" spans="1:4" ht="14.45" customHeight="1">
      <c r="A21" s="10">
        <v>1</v>
      </c>
      <c r="B21" s="92" t="s">
        <v>0</v>
      </c>
      <c r="C21" s="93">
        <f>D11+D17-D16</f>
        <v>0</v>
      </c>
      <c r="D21" s="47"/>
    </row>
    <row r="22" spans="1:3" ht="15">
      <c r="A22" s="10">
        <v>2</v>
      </c>
      <c r="B22" s="11" t="s">
        <v>8</v>
      </c>
      <c r="C22" s="30" t="s">
        <v>168</v>
      </c>
    </row>
    <row r="23" spans="1:3" ht="15.75" thickBot="1">
      <c r="A23" s="10">
        <v>3</v>
      </c>
      <c r="B23" s="13" t="s">
        <v>2</v>
      </c>
      <c r="C23" s="38">
        <v>0</v>
      </c>
    </row>
    <row r="24" spans="1:3" ht="15">
      <c r="A24" s="10">
        <v>7</v>
      </c>
      <c r="B24" s="11" t="s">
        <v>27</v>
      </c>
      <c r="C24" s="30"/>
    </row>
    <row r="25" spans="2:3" ht="15.75" thickBot="1">
      <c r="B25" s="13" t="s">
        <v>82</v>
      </c>
      <c r="C25" s="38">
        <f>IF(ISNUMBER(C24)=TRUE,C23-C24,C23)</f>
        <v>0</v>
      </c>
    </row>
    <row r="26" spans="2:3" ht="15">
      <c r="B26" s="14"/>
      <c r="C26" s="15"/>
    </row>
    <row r="27" spans="2:3" ht="15.75" thickBot="1">
      <c r="B27" s="16"/>
      <c r="C27" s="17"/>
    </row>
    <row r="28" spans="2:14" ht="16.5" customHeight="1">
      <c r="B28" s="416" t="s">
        <v>1</v>
      </c>
      <c r="C28" s="418" t="s">
        <v>3</v>
      </c>
      <c r="D28" s="420" t="s">
        <v>4</v>
      </c>
      <c r="E28" s="422" t="s">
        <v>5</v>
      </c>
      <c r="F28" s="423"/>
      <c r="G28" s="422" t="s">
        <v>6</v>
      </c>
      <c r="H28" s="423"/>
      <c r="I28" s="422" t="s">
        <v>12</v>
      </c>
      <c r="J28" s="423"/>
      <c r="K28" s="414" t="s">
        <v>7</v>
      </c>
      <c r="L28" s="415"/>
      <c r="N28" s="26"/>
    </row>
    <row r="29" spans="2:12" ht="30.75" thickBot="1">
      <c r="B29" s="417"/>
      <c r="C29" s="419"/>
      <c r="D29" s="421"/>
      <c r="E29" s="89" t="s">
        <v>10</v>
      </c>
      <c r="F29" s="90" t="s">
        <v>11</v>
      </c>
      <c r="G29" s="89" t="s">
        <v>10</v>
      </c>
      <c r="H29" s="90" t="s">
        <v>11</v>
      </c>
      <c r="I29" s="89" t="s">
        <v>10</v>
      </c>
      <c r="J29" s="90" t="s">
        <v>11</v>
      </c>
      <c r="K29" s="89" t="s">
        <v>10</v>
      </c>
      <c r="L29" s="91" t="s">
        <v>11</v>
      </c>
    </row>
    <row r="30" spans="1:14" ht="15">
      <c r="A30" s="10">
        <v>6</v>
      </c>
      <c r="B30" s="52" t="s">
        <v>81</v>
      </c>
      <c r="C30" s="85" t="s">
        <v>168</v>
      </c>
      <c r="D30" s="86"/>
      <c r="E30" s="87"/>
      <c r="F30" s="88"/>
      <c r="G30" s="87"/>
      <c r="H30" s="88"/>
      <c r="I30" s="87"/>
      <c r="J30" s="88"/>
      <c r="K30" s="87"/>
      <c r="L30" s="88"/>
      <c r="N30" s="28"/>
    </row>
    <row r="31" spans="1:14" ht="15">
      <c r="A31" s="10">
        <v>8</v>
      </c>
      <c r="B31" s="18" t="s">
        <v>28</v>
      </c>
      <c r="C31" s="32" t="s">
        <v>168</v>
      </c>
      <c r="D31" s="19"/>
      <c r="E31" s="20"/>
      <c r="F31" s="21"/>
      <c r="G31" s="20"/>
      <c r="H31" s="21"/>
      <c r="I31" s="20"/>
      <c r="J31" s="21"/>
      <c r="K31" s="20"/>
      <c r="L31" s="21"/>
      <c r="N31" s="28"/>
    </row>
    <row r="32" spans="1:14" ht="15">
      <c r="A32" s="10">
        <v>10</v>
      </c>
      <c r="B32" s="18" t="s">
        <v>29</v>
      </c>
      <c r="C32" s="32" t="s">
        <v>168</v>
      </c>
      <c r="D32" s="19" t="s">
        <v>168</v>
      </c>
      <c r="E32" s="20" t="s">
        <v>168</v>
      </c>
      <c r="F32" s="21"/>
      <c r="G32" s="20"/>
      <c r="H32" s="21"/>
      <c r="I32" s="20"/>
      <c r="J32" s="21"/>
      <c r="K32" s="20"/>
      <c r="L32" s="21"/>
      <c r="N32" s="28"/>
    </row>
    <row r="33" spans="1:14" ht="15">
      <c r="A33" s="10">
        <v>11</v>
      </c>
      <c r="B33" s="18" t="s">
        <v>30</v>
      </c>
      <c r="C33" s="32" t="s">
        <v>168</v>
      </c>
      <c r="D33" s="19" t="s">
        <v>168</v>
      </c>
      <c r="E33" s="20" t="s">
        <v>168</v>
      </c>
      <c r="F33" s="21"/>
      <c r="G33" s="20"/>
      <c r="H33" s="21"/>
      <c r="I33" s="20"/>
      <c r="J33" s="21"/>
      <c r="K33" s="20"/>
      <c r="L33" s="21"/>
      <c r="N33" s="28"/>
    </row>
    <row r="34" spans="1:14" ht="15">
      <c r="A34" s="10" t="s">
        <v>31</v>
      </c>
      <c r="B34" s="18" t="s">
        <v>32</v>
      </c>
      <c r="C34" s="32" t="s">
        <v>168</v>
      </c>
      <c r="D34" s="19" t="s">
        <v>168</v>
      </c>
      <c r="E34" s="20" t="s">
        <v>168</v>
      </c>
      <c r="F34" s="21"/>
      <c r="G34" s="20"/>
      <c r="H34" s="21"/>
      <c r="I34" s="20"/>
      <c r="J34" s="21"/>
      <c r="K34" s="20"/>
      <c r="L34" s="21"/>
      <c r="N34" s="28"/>
    </row>
    <row r="35" spans="1:14" ht="15">
      <c r="A35" s="10" t="s">
        <v>33</v>
      </c>
      <c r="B35" s="18" t="s">
        <v>34</v>
      </c>
      <c r="C35" s="32">
        <v>0</v>
      </c>
      <c r="D35" s="19">
        <v>0</v>
      </c>
      <c r="E35" s="20">
        <v>0</v>
      </c>
      <c r="F35" s="21"/>
      <c r="G35" s="20"/>
      <c r="H35" s="21"/>
      <c r="I35" s="20"/>
      <c r="J35" s="21"/>
      <c r="K35" s="20"/>
      <c r="L35" s="21"/>
      <c r="N35" s="28"/>
    </row>
    <row r="36" spans="1:14" ht="15">
      <c r="A36" s="10" t="s">
        <v>35</v>
      </c>
      <c r="B36" s="18" t="s">
        <v>36</v>
      </c>
      <c r="C36" s="32">
        <v>0</v>
      </c>
      <c r="D36" s="19"/>
      <c r="E36" s="20">
        <v>0</v>
      </c>
      <c r="F36" s="21"/>
      <c r="G36" s="20"/>
      <c r="H36" s="21"/>
      <c r="I36" s="20"/>
      <c r="J36" s="21"/>
      <c r="K36" s="20"/>
      <c r="L36" s="21"/>
      <c r="N36" s="28"/>
    </row>
    <row r="37" spans="1:14" ht="15">
      <c r="A37" s="10">
        <v>13</v>
      </c>
      <c r="B37" s="18" t="s">
        <v>37</v>
      </c>
      <c r="C37" s="32"/>
      <c r="D37" s="19"/>
      <c r="E37" s="20"/>
      <c r="F37" s="21"/>
      <c r="G37" s="20"/>
      <c r="H37" s="21"/>
      <c r="I37" s="20"/>
      <c r="J37" s="21"/>
      <c r="K37" s="20"/>
      <c r="L37" s="21"/>
      <c r="N37" s="28"/>
    </row>
    <row r="38" spans="1:14" ht="15.75" thickBot="1">
      <c r="A38" s="10">
        <v>16</v>
      </c>
      <c r="B38" s="18" t="s">
        <v>21</v>
      </c>
      <c r="C38" s="32">
        <v>0</v>
      </c>
      <c r="D38" s="19" t="e">
        <f>E38/C38*1000</f>
        <v>#DIV/0!</v>
      </c>
      <c r="E38" s="20">
        <v>0</v>
      </c>
      <c r="F38" s="21"/>
      <c r="G38" s="20"/>
      <c r="H38" s="21"/>
      <c r="I38" s="20"/>
      <c r="J38" s="21"/>
      <c r="K38" s="20"/>
      <c r="L38" s="21"/>
      <c r="N38" s="28"/>
    </row>
    <row r="39" spans="1:12" ht="15.75" thickBot="1">
      <c r="A39" s="10">
        <v>17</v>
      </c>
      <c r="B39" s="22" t="s">
        <v>9</v>
      </c>
      <c r="C39" s="33">
        <f>SUM(C30:C38)</f>
        <v>0</v>
      </c>
      <c r="D39" s="23"/>
      <c r="E39" s="24">
        <v>0</v>
      </c>
      <c r="F39" s="25">
        <v>0</v>
      </c>
      <c r="G39" s="24">
        <v>0</v>
      </c>
      <c r="H39" s="25">
        <v>0</v>
      </c>
      <c r="I39" s="24">
        <v>0</v>
      </c>
      <c r="J39" s="25">
        <v>0</v>
      </c>
      <c r="K39" s="24">
        <f>E39+G39-I39</f>
        <v>0</v>
      </c>
      <c r="L39" s="25">
        <f>F39+H39-J39</f>
        <v>0</v>
      </c>
    </row>
    <row r="40" spans="3:12" ht="15">
      <c r="C40" s="14"/>
      <c r="E40" s="14"/>
      <c r="F40" s="14"/>
      <c r="G40" s="14"/>
      <c r="H40" s="14"/>
      <c r="I40" s="14"/>
      <c r="J40" s="14"/>
      <c r="K40" s="14"/>
      <c r="L40" s="14"/>
    </row>
    <row r="41" ht="15">
      <c r="B41" s="26"/>
    </row>
    <row r="42" ht="15.75" thickBot="1"/>
    <row r="43" spans="2:3" ht="15.75" thickBot="1">
      <c r="B43" s="94"/>
      <c r="C43" s="97">
        <v>2020</v>
      </c>
    </row>
    <row r="44" spans="2:3" ht="14.45" customHeight="1">
      <c r="B44" s="146" t="s">
        <v>171</v>
      </c>
      <c r="C44" s="98">
        <v>0</v>
      </c>
    </row>
    <row r="45" spans="2:3" ht="14.45" customHeight="1" thickBot="1">
      <c r="B45" s="147" t="s">
        <v>172</v>
      </c>
      <c r="C45" s="27">
        <v>0</v>
      </c>
    </row>
  </sheetData>
  <mergeCells count="7">
    <mergeCell ref="K28:L28"/>
    <mergeCell ref="B28:B29"/>
    <mergeCell ref="C28:C29"/>
    <mergeCell ref="D28:D29"/>
    <mergeCell ref="E28:F28"/>
    <mergeCell ref="G28:H28"/>
    <mergeCell ref="I28:J28"/>
  </mergeCells>
  <conditionalFormatting sqref="C41 N31:N38">
    <cfRule type="cellIs" priority="39" dxfId="1" operator="equal">
      <formula>FALSE</formula>
    </cfRule>
    <cfRule type="cellIs" priority="40" dxfId="0" operator="equal">
      <formula>TRUE</formula>
    </cfRule>
  </conditionalFormatting>
  <conditionalFormatting sqref="E41">
    <cfRule type="cellIs" priority="37" dxfId="1" operator="equal">
      <formula>FALSE</formula>
    </cfRule>
    <cfRule type="cellIs" priority="38" dxfId="0" operator="equal">
      <formula>TRUE</formula>
    </cfRule>
  </conditionalFormatting>
  <conditionalFormatting sqref="F41">
    <cfRule type="cellIs" priority="35" dxfId="1" operator="equal">
      <formula>FALSE</formula>
    </cfRule>
    <cfRule type="cellIs" priority="36" dxfId="0" operator="equal">
      <formula>TRUE</formula>
    </cfRule>
  </conditionalFormatting>
  <conditionalFormatting sqref="K41">
    <cfRule type="cellIs" priority="33" dxfId="1" operator="equal">
      <formula>FALSE</formula>
    </cfRule>
    <cfRule type="cellIs" priority="34" dxfId="0" operator="equal">
      <formula>TRUE</formula>
    </cfRule>
  </conditionalFormatting>
  <conditionalFormatting sqref="L41">
    <cfRule type="cellIs" priority="31" dxfId="1" operator="equal">
      <formula>FALSE</formula>
    </cfRule>
    <cfRule type="cellIs" priority="32" dxfId="0" operator="equal">
      <formula>TRUE</formula>
    </cfRule>
  </conditionalFormatting>
  <conditionalFormatting sqref="C13">
    <cfRule type="cellIs" priority="27" dxfId="1" operator="equal">
      <formula>FALSE</formula>
    </cfRule>
    <cfRule type="cellIs" priority="28" dxfId="0" operator="equal">
      <formula>TRUE</formula>
    </cfRule>
  </conditionalFormatting>
  <conditionalFormatting sqref="D13">
    <cfRule type="cellIs" priority="25" dxfId="1" operator="equal">
      <formula>FALSE</formula>
    </cfRule>
    <cfRule type="cellIs" priority="26" dxfId="0" operator="equal">
      <formula>TRUE</formula>
    </cfRule>
  </conditionalFormatting>
  <conditionalFormatting sqref="E21">
    <cfRule type="cellIs" priority="23" dxfId="1" operator="equal">
      <formula>FALSE</formula>
    </cfRule>
    <cfRule type="cellIs" priority="24" dxfId="0" operator="equal">
      <formula>TRUE</formula>
    </cfRule>
  </conditionalFormatting>
  <conditionalFormatting sqref="N30">
    <cfRule type="cellIs" priority="3" dxfId="1" operator="equal">
      <formula>FALSE</formula>
    </cfRule>
    <cfRule type="cellIs" priority="4" dxfId="0" operator="equal">
      <formula>TRUE</formula>
    </cfRule>
  </conditionalFormatting>
  <conditionalFormatting sqref="E23">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65"/>
  <sheetViews>
    <sheetView zoomScale="90" zoomScaleNormal="90" workbookViewId="0" topLeftCell="A16">
      <selection activeCell="E66" sqref="E66"/>
    </sheetView>
  </sheetViews>
  <sheetFormatPr defaultColWidth="8.8515625" defaultRowHeight="15"/>
  <cols>
    <col min="1" max="1" width="5.00390625" style="5" bestFit="1" customWidth="1"/>
    <col min="2" max="2" width="61.5742187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73</v>
      </c>
    </row>
    <row r="2" ht="4.5" customHeight="1"/>
    <row r="3" spans="2:3" ht="15">
      <c r="B3" s="7" t="s">
        <v>295</v>
      </c>
      <c r="C3" s="29" t="s">
        <v>23</v>
      </c>
    </row>
    <row r="4" spans="2:3" ht="15">
      <c r="B4" s="28" t="s">
        <v>294</v>
      </c>
      <c r="C4" s="4" t="s">
        <v>169</v>
      </c>
    </row>
    <row r="5" spans="3:13" ht="14.25" customHeight="1">
      <c r="C5" s="4" t="s">
        <v>170</v>
      </c>
      <c r="F5" s="145"/>
      <c r="G5" s="145"/>
      <c r="H5" s="145"/>
      <c r="I5" s="145"/>
      <c r="J5" s="145"/>
      <c r="K5" s="145"/>
      <c r="L5" s="145"/>
      <c r="M5" s="145"/>
    </row>
    <row r="6" spans="5:13" ht="14.25" customHeight="1" thickBot="1">
      <c r="E6" s="145"/>
      <c r="F6" s="145"/>
      <c r="G6" s="145"/>
      <c r="H6" s="145"/>
      <c r="I6" s="145"/>
      <c r="J6" s="145"/>
      <c r="K6" s="145"/>
      <c r="L6" s="145"/>
      <c r="M6" s="145"/>
    </row>
    <row r="7" spans="2:13" ht="14.25" customHeight="1">
      <c r="B7" s="156" t="s">
        <v>212</v>
      </c>
      <c r="C7" s="80">
        <v>0</v>
      </c>
      <c r="E7" s="145"/>
      <c r="F7" s="145"/>
      <c r="G7" s="145"/>
      <c r="H7" s="145"/>
      <c r="I7" s="145"/>
      <c r="J7" s="145"/>
      <c r="K7" s="145"/>
      <c r="L7" s="145"/>
      <c r="M7" s="145"/>
    </row>
    <row r="8" spans="2:13" ht="14.25" customHeight="1">
      <c r="B8" s="157" t="s">
        <v>83</v>
      </c>
      <c r="C8" s="158">
        <v>0</v>
      </c>
      <c r="E8" s="145"/>
      <c r="F8" s="145"/>
      <c r="G8" s="145"/>
      <c r="H8" s="145"/>
      <c r="I8" s="145"/>
      <c r="J8" s="145"/>
      <c r="K8" s="145"/>
      <c r="L8" s="145"/>
      <c r="M8" s="145"/>
    </row>
    <row r="9" spans="2:13" ht="14.25" customHeight="1">
      <c r="B9" s="157" t="s">
        <v>84</v>
      </c>
      <c r="C9" s="158">
        <v>0</v>
      </c>
      <c r="E9" s="145"/>
      <c r="F9" s="145"/>
      <c r="G9" s="145"/>
      <c r="H9" s="145"/>
      <c r="I9" s="145"/>
      <c r="J9" s="145"/>
      <c r="K9" s="145"/>
      <c r="L9" s="145"/>
      <c r="M9" s="145"/>
    </row>
    <row r="10" spans="2:13" ht="14.25" customHeight="1">
      <c r="B10" s="159" t="s">
        <v>74</v>
      </c>
      <c r="C10" s="160" t="e">
        <f>C7/C8*100*(100-C9)/100</f>
        <v>#DIV/0!</v>
      </c>
      <c r="E10" s="145"/>
      <c r="F10" s="145"/>
      <c r="G10" s="145"/>
      <c r="H10" s="145"/>
      <c r="I10" s="145"/>
      <c r="J10" s="145"/>
      <c r="K10" s="145"/>
      <c r="L10" s="145"/>
      <c r="M10" s="145"/>
    </row>
    <row r="11" spans="2:13" ht="14.25" customHeight="1">
      <c r="B11" s="161" t="s">
        <v>76</v>
      </c>
      <c r="C11" s="162">
        <v>0</v>
      </c>
      <c r="E11" s="145"/>
      <c r="F11" s="145"/>
      <c r="G11" s="145"/>
      <c r="H11" s="145"/>
      <c r="I11" s="145"/>
      <c r="J11" s="145"/>
      <c r="K11" s="145"/>
      <c r="L11" s="145"/>
      <c r="M11" s="145"/>
    </row>
    <row r="12" spans="2:13" ht="14.25" customHeight="1">
      <c r="B12" s="157" t="s">
        <v>85</v>
      </c>
      <c r="C12" s="158">
        <v>0</v>
      </c>
      <c r="E12" s="145"/>
      <c r="F12" s="145"/>
      <c r="G12" s="145"/>
      <c r="H12" s="145"/>
      <c r="I12" s="145"/>
      <c r="J12" s="145"/>
      <c r="K12" s="145"/>
      <c r="L12" s="145"/>
      <c r="M12" s="145"/>
    </row>
    <row r="13" spans="2:13" ht="14.25" customHeight="1">
      <c r="B13" s="159" t="s">
        <v>75</v>
      </c>
      <c r="C13" s="163" t="e">
        <f>C10*C11/C12*100/1000</f>
        <v>#DIV/0!</v>
      </c>
      <c r="E13" s="145"/>
      <c r="F13" s="145"/>
      <c r="G13" s="145"/>
      <c r="H13" s="145"/>
      <c r="I13" s="145"/>
      <c r="J13" s="145"/>
      <c r="K13" s="145"/>
      <c r="L13" s="145"/>
      <c r="M13" s="145"/>
    </row>
    <row r="14" spans="2:13" ht="14.25" customHeight="1">
      <c r="B14" s="164" t="s">
        <v>86</v>
      </c>
      <c r="C14" s="163">
        <v>0</v>
      </c>
      <c r="E14" s="145"/>
      <c r="F14" s="145"/>
      <c r="G14" s="145"/>
      <c r="H14" s="145"/>
      <c r="I14" s="145"/>
      <c r="J14" s="145"/>
      <c r="K14" s="145"/>
      <c r="L14" s="145"/>
      <c r="M14" s="145"/>
    </row>
    <row r="15" spans="2:13" ht="14.25" customHeight="1" thickBot="1">
      <c r="B15" s="165" t="s">
        <v>77</v>
      </c>
      <c r="C15" s="166">
        <v>0</v>
      </c>
      <c r="E15" s="145"/>
      <c r="F15" s="145"/>
      <c r="G15" s="145"/>
      <c r="H15" s="145"/>
      <c r="I15" s="145"/>
      <c r="J15" s="145"/>
      <c r="K15" s="145"/>
      <c r="L15" s="145"/>
      <c r="M15" s="145"/>
    </row>
    <row r="16" spans="5:13" ht="14.25" customHeight="1">
      <c r="E16" s="145"/>
      <c r="F16" s="145"/>
      <c r="G16" s="145"/>
      <c r="H16" s="145"/>
      <c r="I16" s="145"/>
      <c r="J16" s="145"/>
      <c r="K16" s="145"/>
      <c r="L16" s="145"/>
      <c r="M16" s="145"/>
    </row>
    <row r="17" spans="5:13" ht="14.25" customHeight="1" thickBot="1">
      <c r="E17" s="145"/>
      <c r="F17" s="145"/>
      <c r="G17" s="145"/>
      <c r="H17" s="145"/>
      <c r="I17" s="145"/>
      <c r="J17" s="145"/>
      <c r="K17" s="145"/>
      <c r="L17" s="145"/>
      <c r="M17" s="145"/>
    </row>
    <row r="18" spans="2:13" ht="16.5" customHeight="1" thickBot="1">
      <c r="B18" s="94"/>
      <c r="C18" s="95" t="s">
        <v>3</v>
      </c>
      <c r="D18" s="9"/>
      <c r="E18" s="145"/>
      <c r="F18" s="145"/>
      <c r="G18" s="145"/>
      <c r="H18" s="145"/>
      <c r="I18" s="145"/>
      <c r="J18" s="145"/>
      <c r="K18" s="145"/>
      <c r="L18" s="145"/>
      <c r="M18" s="145"/>
    </row>
    <row r="19" spans="1:13" ht="15">
      <c r="A19" s="10">
        <v>1</v>
      </c>
      <c r="B19" s="92" t="s">
        <v>0</v>
      </c>
      <c r="C19" s="53">
        <v>0</v>
      </c>
      <c r="D19" s="47"/>
      <c r="E19" s="145"/>
      <c r="F19" s="145"/>
      <c r="G19" s="145"/>
      <c r="H19" s="145"/>
      <c r="I19" s="145"/>
      <c r="J19" s="145"/>
      <c r="K19" s="145"/>
      <c r="L19" s="145"/>
      <c r="M19" s="145"/>
    </row>
    <row r="20" spans="1:13" ht="15">
      <c r="A20" s="10">
        <v>2</v>
      </c>
      <c r="B20" s="11" t="s">
        <v>8</v>
      </c>
      <c r="C20" s="44" t="s">
        <v>168</v>
      </c>
      <c r="E20" s="145"/>
      <c r="F20" s="145"/>
      <c r="G20" s="145"/>
      <c r="H20" s="145"/>
      <c r="I20" s="145"/>
      <c r="J20" s="145"/>
      <c r="K20" s="145"/>
      <c r="L20" s="145"/>
      <c r="M20" s="145"/>
    </row>
    <row r="21" spans="1:13" ht="15.75" thickBot="1">
      <c r="A21" s="10">
        <v>3</v>
      </c>
      <c r="B21" s="13" t="s">
        <v>307</v>
      </c>
      <c r="C21" s="38">
        <v>169477.71902000002</v>
      </c>
      <c r="E21" s="145"/>
      <c r="F21" s="145"/>
      <c r="G21" s="145"/>
      <c r="H21" s="145"/>
      <c r="I21" s="145"/>
      <c r="J21" s="145"/>
      <c r="K21" s="145"/>
      <c r="L21" s="145"/>
      <c r="M21" s="145"/>
    </row>
    <row r="22" spans="1:13" ht="15">
      <c r="A22" s="10">
        <v>7</v>
      </c>
      <c r="B22" s="11" t="s">
        <v>27</v>
      </c>
      <c r="C22" s="30"/>
      <c r="E22" s="145"/>
      <c r="F22" s="145"/>
      <c r="G22" s="145"/>
      <c r="H22" s="145"/>
      <c r="I22" s="145"/>
      <c r="J22" s="145"/>
      <c r="K22" s="145"/>
      <c r="L22" s="145"/>
      <c r="M22" s="145"/>
    </row>
    <row r="23" spans="2:3" ht="15.75" thickBot="1">
      <c r="B23" s="13" t="s">
        <v>82</v>
      </c>
      <c r="C23" s="38">
        <f>IF(ISNUMBER(C22)=TRUE,C21-C22,C21)</f>
        <v>169477.71902000002</v>
      </c>
    </row>
    <row r="24" spans="2:3" ht="15">
      <c r="B24" s="14"/>
      <c r="C24" s="15"/>
    </row>
    <row r="25" spans="2:3" ht="15.75" thickBot="1">
      <c r="B25" s="16"/>
      <c r="C25" s="17"/>
    </row>
    <row r="26" spans="2:14" ht="16.5" customHeight="1">
      <c r="B26" s="416" t="s">
        <v>1</v>
      </c>
      <c r="C26" s="418" t="s">
        <v>3</v>
      </c>
      <c r="D26" s="420" t="s">
        <v>4</v>
      </c>
      <c r="E26" s="422" t="s">
        <v>5</v>
      </c>
      <c r="F26" s="423"/>
      <c r="G26" s="422" t="s">
        <v>6</v>
      </c>
      <c r="H26" s="423"/>
      <c r="I26" s="422" t="s">
        <v>12</v>
      </c>
      <c r="J26" s="423"/>
      <c r="K26" s="414" t="s">
        <v>7</v>
      </c>
      <c r="L26" s="415"/>
      <c r="N26" s="26"/>
    </row>
    <row r="27" spans="2:12" ht="15.75" thickBot="1">
      <c r="B27" s="417"/>
      <c r="C27" s="419"/>
      <c r="D27" s="421"/>
      <c r="E27" s="89" t="s">
        <v>10</v>
      </c>
      <c r="F27" s="90" t="s">
        <v>11</v>
      </c>
      <c r="G27" s="89" t="s">
        <v>10</v>
      </c>
      <c r="H27" s="90" t="s">
        <v>11</v>
      </c>
      <c r="I27" s="89" t="s">
        <v>10</v>
      </c>
      <c r="J27" s="90" t="s">
        <v>11</v>
      </c>
      <c r="K27" s="89" t="s">
        <v>10</v>
      </c>
      <c r="L27" s="91" t="s">
        <v>11</v>
      </c>
    </row>
    <row r="28" spans="1:14" ht="15">
      <c r="A28" s="10">
        <v>6</v>
      </c>
      <c r="B28" s="52"/>
      <c r="C28" s="85" t="s">
        <v>168</v>
      </c>
      <c r="D28" s="86"/>
      <c r="E28" s="87"/>
      <c r="F28" s="88"/>
      <c r="G28" s="87"/>
      <c r="H28" s="88"/>
      <c r="I28" s="87"/>
      <c r="J28" s="88"/>
      <c r="K28" s="87"/>
      <c r="L28" s="88"/>
      <c r="N28" s="28"/>
    </row>
    <row r="29" spans="1:14" s="145" customFormat="1" ht="15">
      <c r="A29" s="10"/>
      <c r="B29" s="296" t="s">
        <v>305</v>
      </c>
      <c r="C29" s="85"/>
      <c r="D29" s="86"/>
      <c r="E29" s="87"/>
      <c r="F29" s="88"/>
      <c r="G29" s="87"/>
      <c r="H29" s="88"/>
      <c r="I29" s="87"/>
      <c r="J29" s="88"/>
      <c r="K29" s="87"/>
      <c r="L29" s="88"/>
      <c r="N29" s="28"/>
    </row>
    <row r="30" spans="1:14" s="145" customFormat="1" ht="15">
      <c r="A30" s="10"/>
      <c r="B30" s="238" t="s">
        <v>296</v>
      </c>
      <c r="C30" s="85">
        <v>107185.821</v>
      </c>
      <c r="D30" s="86"/>
      <c r="E30" s="87"/>
      <c r="F30" s="88"/>
      <c r="G30" s="87"/>
      <c r="H30" s="88"/>
      <c r="I30" s="87"/>
      <c r="J30" s="88"/>
      <c r="K30" s="87"/>
      <c r="L30" s="88"/>
      <c r="N30" s="28"/>
    </row>
    <row r="31" spans="1:14" s="145" customFormat="1" ht="15">
      <c r="A31" s="10"/>
      <c r="B31" s="297" t="s">
        <v>297</v>
      </c>
      <c r="C31" s="85">
        <v>3415.291</v>
      </c>
      <c r="D31" s="86"/>
      <c r="E31" s="87"/>
      <c r="F31" s="88"/>
      <c r="G31" s="87"/>
      <c r="H31" s="88"/>
      <c r="I31" s="87"/>
      <c r="J31" s="88"/>
      <c r="K31" s="87"/>
      <c r="L31" s="88"/>
      <c r="N31" s="28"/>
    </row>
    <row r="32" spans="1:14" s="145" customFormat="1" ht="15">
      <c r="A32" s="10"/>
      <c r="B32" s="238" t="s">
        <v>298</v>
      </c>
      <c r="C32" s="85">
        <v>566.365</v>
      </c>
      <c r="D32" s="86"/>
      <c r="E32" s="87"/>
      <c r="F32" s="88"/>
      <c r="G32" s="87"/>
      <c r="H32" s="88"/>
      <c r="I32" s="87"/>
      <c r="J32" s="88"/>
      <c r="K32" s="87"/>
      <c r="L32" s="88"/>
      <c r="N32" s="28"/>
    </row>
    <row r="33" spans="1:14" s="145" customFormat="1" ht="15">
      <c r="A33" s="10"/>
      <c r="B33" s="297" t="s">
        <v>299</v>
      </c>
      <c r="C33" s="85">
        <v>512.15</v>
      </c>
      <c r="D33" s="86"/>
      <c r="E33" s="87"/>
      <c r="F33" s="88"/>
      <c r="G33" s="87"/>
      <c r="H33" s="88"/>
      <c r="I33" s="87"/>
      <c r="J33" s="88"/>
      <c r="K33" s="87"/>
      <c r="L33" s="88"/>
      <c r="N33" s="28"/>
    </row>
    <row r="34" spans="1:14" s="145" customFormat="1" ht="15">
      <c r="A34" s="10"/>
      <c r="B34" s="238" t="s">
        <v>300</v>
      </c>
      <c r="C34" s="85">
        <v>12.256</v>
      </c>
      <c r="D34" s="86"/>
      <c r="E34" s="87"/>
      <c r="F34" s="88"/>
      <c r="G34" s="87"/>
      <c r="H34" s="88"/>
      <c r="I34" s="87"/>
      <c r="J34" s="88"/>
      <c r="K34" s="87"/>
      <c r="L34" s="88"/>
      <c r="N34" s="28"/>
    </row>
    <row r="35" spans="1:14" s="145" customFormat="1" ht="15">
      <c r="A35" s="10"/>
      <c r="B35" s="297" t="s">
        <v>301</v>
      </c>
      <c r="C35" s="85">
        <v>12.856</v>
      </c>
      <c r="D35" s="86"/>
      <c r="E35" s="87"/>
      <c r="F35" s="88"/>
      <c r="G35" s="87"/>
      <c r="H35" s="88"/>
      <c r="I35" s="87"/>
      <c r="J35" s="88"/>
      <c r="K35" s="87"/>
      <c r="L35" s="88"/>
      <c r="N35" s="28"/>
    </row>
    <row r="36" spans="1:14" s="145" customFormat="1" ht="15">
      <c r="A36" s="10"/>
      <c r="B36" s="238" t="s">
        <v>302</v>
      </c>
      <c r="C36" s="85">
        <v>0.203</v>
      </c>
      <c r="D36" s="86"/>
      <c r="E36" s="87"/>
      <c r="F36" s="88"/>
      <c r="G36" s="87"/>
      <c r="H36" s="88"/>
      <c r="I36" s="87"/>
      <c r="J36" s="88"/>
      <c r="K36" s="87"/>
      <c r="L36" s="88"/>
      <c r="N36" s="28"/>
    </row>
    <row r="37" spans="1:14" s="145" customFormat="1" ht="15">
      <c r="A37" s="10"/>
      <c r="B37" s="52"/>
      <c r="C37" s="85"/>
      <c r="D37" s="86"/>
      <c r="E37" s="87"/>
      <c r="F37" s="88"/>
      <c r="G37" s="87"/>
      <c r="H37" s="88"/>
      <c r="I37" s="87"/>
      <c r="J37" s="88"/>
      <c r="K37" s="87"/>
      <c r="L37" s="88"/>
      <c r="N37" s="28"/>
    </row>
    <row r="38" spans="1:14" s="145" customFormat="1" ht="15">
      <c r="A38" s="10"/>
      <c r="B38" s="298" t="s">
        <v>306</v>
      </c>
      <c r="C38" s="85"/>
      <c r="D38" s="86"/>
      <c r="E38" s="87"/>
      <c r="F38" s="88"/>
      <c r="G38" s="87"/>
      <c r="H38" s="88"/>
      <c r="I38" s="87"/>
      <c r="J38" s="88"/>
      <c r="K38" s="87"/>
      <c r="L38" s="88"/>
      <c r="N38" s="28"/>
    </row>
    <row r="39" spans="1:14" s="145" customFormat="1" ht="15">
      <c r="A39" s="10"/>
      <c r="B39" s="238" t="s">
        <v>296</v>
      </c>
      <c r="C39" s="299">
        <v>1.5</v>
      </c>
      <c r="D39" s="86"/>
      <c r="E39" s="87"/>
      <c r="F39" s="88"/>
      <c r="G39" s="87"/>
      <c r="H39" s="88"/>
      <c r="I39" s="87"/>
      <c r="J39" s="88"/>
      <c r="K39" s="87"/>
      <c r="L39" s="88"/>
      <c r="N39" s="28"/>
    </row>
    <row r="40" spans="1:14" s="145" customFormat="1" ht="15">
      <c r="A40" s="10"/>
      <c r="B40" s="238" t="s">
        <v>297</v>
      </c>
      <c r="C40" s="299">
        <v>1.1700000000000002</v>
      </c>
      <c r="D40" s="86"/>
      <c r="E40" s="87"/>
      <c r="F40" s="88"/>
      <c r="G40" s="87"/>
      <c r="H40" s="88"/>
      <c r="I40" s="87"/>
      <c r="J40" s="88"/>
      <c r="K40" s="87"/>
      <c r="L40" s="88"/>
      <c r="N40" s="28"/>
    </row>
    <row r="41" spans="1:14" s="145" customFormat="1" ht="15">
      <c r="A41" s="10"/>
      <c r="B41" s="238" t="s">
        <v>298</v>
      </c>
      <c r="C41" s="299">
        <v>1.1700000000000002</v>
      </c>
      <c r="D41" s="86"/>
      <c r="E41" s="87"/>
      <c r="F41" s="88"/>
      <c r="G41" s="87"/>
      <c r="H41" s="88"/>
      <c r="I41" s="87"/>
      <c r="J41" s="88"/>
      <c r="K41" s="87"/>
      <c r="L41" s="88"/>
      <c r="N41" s="28"/>
    </row>
    <row r="42" spans="1:14" s="145" customFormat="1" ht="15">
      <c r="A42" s="10"/>
      <c r="B42" s="238" t="s">
        <v>299</v>
      </c>
      <c r="C42" s="299">
        <v>7.68</v>
      </c>
      <c r="D42" s="86"/>
      <c r="E42" s="87"/>
      <c r="F42" s="88"/>
      <c r="G42" s="87"/>
      <c r="H42" s="88"/>
      <c r="I42" s="87"/>
      <c r="J42" s="88"/>
      <c r="K42" s="87"/>
      <c r="L42" s="88"/>
      <c r="N42" s="28"/>
    </row>
    <row r="43" spans="1:14" s="145" customFormat="1" ht="15">
      <c r="A43" s="10"/>
      <c r="B43" s="238" t="s">
        <v>300</v>
      </c>
      <c r="C43" s="299">
        <v>3</v>
      </c>
      <c r="D43" s="86"/>
      <c r="E43" s="87"/>
      <c r="F43" s="88"/>
      <c r="G43" s="87"/>
      <c r="H43" s="88"/>
      <c r="I43" s="87"/>
      <c r="J43" s="88"/>
      <c r="K43" s="87"/>
      <c r="L43" s="88"/>
      <c r="N43" s="28"/>
    </row>
    <row r="44" spans="1:14" s="145" customFormat="1" ht="15">
      <c r="A44" s="10"/>
      <c r="B44" s="238" t="s">
        <v>301</v>
      </c>
      <c r="C44" s="299">
        <v>5</v>
      </c>
      <c r="D44" s="86"/>
      <c r="E44" s="87"/>
      <c r="F44" s="88"/>
      <c r="G44" s="87"/>
      <c r="H44" s="88"/>
      <c r="I44" s="87"/>
      <c r="J44" s="88"/>
      <c r="K44" s="87"/>
      <c r="L44" s="88"/>
      <c r="N44" s="28"/>
    </row>
    <row r="45" spans="1:14" s="145" customFormat="1" ht="15">
      <c r="A45" s="10"/>
      <c r="B45" s="238" t="s">
        <v>302</v>
      </c>
      <c r="C45" s="299">
        <v>30</v>
      </c>
      <c r="D45" s="86"/>
      <c r="E45" s="87"/>
      <c r="F45" s="88"/>
      <c r="G45" s="87"/>
      <c r="H45" s="88"/>
      <c r="I45" s="87"/>
      <c r="J45" s="88"/>
      <c r="K45" s="87"/>
      <c r="L45" s="88"/>
      <c r="N45" s="28"/>
    </row>
    <row r="46" spans="1:14" s="145" customFormat="1" ht="15">
      <c r="A46" s="10"/>
      <c r="B46" s="52"/>
      <c r="C46" s="85"/>
      <c r="D46" s="86"/>
      <c r="E46" s="87"/>
      <c r="F46" s="88"/>
      <c r="G46" s="87"/>
      <c r="H46" s="88"/>
      <c r="I46" s="87"/>
      <c r="J46" s="88"/>
      <c r="K46" s="87"/>
      <c r="L46" s="88"/>
      <c r="N46" s="28"/>
    </row>
    <row r="47" spans="1:14" s="145" customFormat="1" ht="15">
      <c r="A47" s="10"/>
      <c r="B47" s="298" t="s">
        <v>308</v>
      </c>
      <c r="C47" s="85">
        <f>SUM(C48:C54)</f>
        <v>169477.71902000002</v>
      </c>
      <c r="D47" s="86">
        <v>12940.848117145073</v>
      </c>
      <c r="E47" s="87">
        <f>C47*D47/1000000</f>
        <v>2193.1854210780093</v>
      </c>
      <c r="F47" s="88"/>
      <c r="G47" s="87"/>
      <c r="H47" s="88"/>
      <c r="I47" s="87"/>
      <c r="J47" s="88"/>
      <c r="K47" s="87">
        <f>E47+G47-I47</f>
        <v>2193.1854210780093</v>
      </c>
      <c r="L47" s="88"/>
      <c r="N47" s="28"/>
    </row>
    <row r="48" spans="1:14" s="145" customFormat="1" ht="15">
      <c r="A48" s="10"/>
      <c r="B48" s="238" t="s">
        <v>296</v>
      </c>
      <c r="C48" s="85">
        <f>C30*C39</f>
        <v>160778.7315</v>
      </c>
      <c r="D48" s="86"/>
      <c r="E48" s="87"/>
      <c r="F48" s="88"/>
      <c r="G48" s="87"/>
      <c r="H48" s="88"/>
      <c r="I48" s="87"/>
      <c r="J48" s="88"/>
      <c r="K48" s="87"/>
      <c r="L48" s="88"/>
      <c r="N48" s="28"/>
    </row>
    <row r="49" spans="1:14" s="145" customFormat="1" ht="15">
      <c r="A49" s="10"/>
      <c r="B49" s="238" t="s">
        <v>297</v>
      </c>
      <c r="C49" s="85">
        <f aca="true" t="shared" si="0" ref="C49:C54">C31*C40</f>
        <v>3995.8904700000007</v>
      </c>
      <c r="D49" s="86"/>
      <c r="E49" s="87"/>
      <c r="F49" s="88"/>
      <c r="G49" s="87"/>
      <c r="H49" s="88"/>
      <c r="I49" s="87"/>
      <c r="J49" s="88"/>
      <c r="K49" s="87"/>
      <c r="L49" s="88"/>
      <c r="N49" s="28"/>
    </row>
    <row r="50" spans="1:14" s="145" customFormat="1" ht="15">
      <c r="A50" s="10"/>
      <c r="B50" s="238" t="s">
        <v>298</v>
      </c>
      <c r="C50" s="85">
        <f t="shared" si="0"/>
        <v>662.6470500000001</v>
      </c>
      <c r="D50" s="86"/>
      <c r="E50" s="87"/>
      <c r="F50" s="88"/>
      <c r="G50" s="87"/>
      <c r="H50" s="88"/>
      <c r="I50" s="87"/>
      <c r="J50" s="88"/>
      <c r="K50" s="87"/>
      <c r="L50" s="88"/>
      <c r="N50" s="28"/>
    </row>
    <row r="51" spans="1:14" s="145" customFormat="1" ht="15">
      <c r="A51" s="10"/>
      <c r="B51" s="238" t="s">
        <v>299</v>
      </c>
      <c r="C51" s="85">
        <f t="shared" si="0"/>
        <v>3933.312</v>
      </c>
      <c r="D51" s="86"/>
      <c r="E51" s="87"/>
      <c r="F51" s="88"/>
      <c r="G51" s="87"/>
      <c r="H51" s="88"/>
      <c r="I51" s="87"/>
      <c r="J51" s="88"/>
      <c r="K51" s="87"/>
      <c r="L51" s="88"/>
      <c r="N51" s="28"/>
    </row>
    <row r="52" spans="1:14" s="145" customFormat="1" ht="15">
      <c r="A52" s="10"/>
      <c r="B52" s="238" t="s">
        <v>300</v>
      </c>
      <c r="C52" s="85">
        <f t="shared" si="0"/>
        <v>36.768</v>
      </c>
      <c r="D52" s="86"/>
      <c r="E52" s="87"/>
      <c r="F52" s="88"/>
      <c r="G52" s="87"/>
      <c r="H52" s="88"/>
      <c r="I52" s="87"/>
      <c r="J52" s="88"/>
      <c r="K52" s="87"/>
      <c r="L52" s="88"/>
      <c r="N52" s="28"/>
    </row>
    <row r="53" spans="1:14" s="145" customFormat="1" ht="15">
      <c r="A53" s="10"/>
      <c r="B53" s="238" t="s">
        <v>301</v>
      </c>
      <c r="C53" s="85">
        <f t="shared" si="0"/>
        <v>64.28</v>
      </c>
      <c r="D53" s="86"/>
      <c r="E53" s="87"/>
      <c r="F53" s="88"/>
      <c r="G53" s="87"/>
      <c r="H53" s="88"/>
      <c r="I53" s="87"/>
      <c r="J53" s="88"/>
      <c r="K53" s="87"/>
      <c r="L53" s="88"/>
      <c r="N53" s="28"/>
    </row>
    <row r="54" spans="1:14" s="145" customFormat="1" ht="15">
      <c r="A54" s="10"/>
      <c r="B54" s="238" t="s">
        <v>302</v>
      </c>
      <c r="C54" s="85">
        <f t="shared" si="0"/>
        <v>6.090000000000001</v>
      </c>
      <c r="D54" s="86"/>
      <c r="E54" s="87"/>
      <c r="F54" s="88"/>
      <c r="G54" s="87"/>
      <c r="H54" s="88"/>
      <c r="I54" s="87"/>
      <c r="J54" s="88"/>
      <c r="K54" s="87"/>
      <c r="L54" s="88"/>
      <c r="N54" s="28"/>
    </row>
    <row r="55" spans="1:14" s="145" customFormat="1" ht="15">
      <c r="A55" s="10"/>
      <c r="B55" s="52"/>
      <c r="C55" s="85"/>
      <c r="D55" s="86"/>
      <c r="E55" s="87"/>
      <c r="F55" s="88"/>
      <c r="G55" s="87"/>
      <c r="H55" s="88"/>
      <c r="I55" s="87"/>
      <c r="J55" s="88"/>
      <c r="K55" s="87"/>
      <c r="L55" s="88"/>
      <c r="N55" s="28"/>
    </row>
    <row r="56" spans="1:14" s="145" customFormat="1" ht="15">
      <c r="A56" s="10"/>
      <c r="B56" s="52" t="s">
        <v>303</v>
      </c>
      <c r="C56" s="85"/>
      <c r="D56" s="86"/>
      <c r="E56" s="87">
        <v>36.46875000000001</v>
      </c>
      <c r="F56" s="88"/>
      <c r="G56" s="87"/>
      <c r="H56" s="88"/>
      <c r="I56" s="87"/>
      <c r="J56" s="88"/>
      <c r="K56" s="87">
        <f>E56</f>
        <v>36.46875000000001</v>
      </c>
      <c r="L56" s="88"/>
      <c r="N56" s="28"/>
    </row>
    <row r="57" spans="1:14" s="145" customFormat="1" ht="15">
      <c r="A57" s="10"/>
      <c r="B57" s="52"/>
      <c r="C57" s="85"/>
      <c r="D57" s="86"/>
      <c r="E57" s="87"/>
      <c r="F57" s="88"/>
      <c r="G57" s="87"/>
      <c r="H57" s="88"/>
      <c r="I57" s="87"/>
      <c r="J57" s="88"/>
      <c r="K57" s="87"/>
      <c r="L57" s="88"/>
      <c r="N57" s="28"/>
    </row>
    <row r="58" spans="1:14" ht="15.75" thickBot="1">
      <c r="A58" s="10"/>
      <c r="B58" s="18"/>
      <c r="C58" s="32" t="s">
        <v>168</v>
      </c>
      <c r="D58" s="19" t="s">
        <v>168</v>
      </c>
      <c r="E58" s="20" t="s">
        <v>168</v>
      </c>
      <c r="F58" s="21"/>
      <c r="G58" s="20"/>
      <c r="H58" s="21"/>
      <c r="I58" s="20"/>
      <c r="J58" s="21"/>
      <c r="K58" s="20"/>
      <c r="L58" s="21"/>
      <c r="N58" s="28"/>
    </row>
    <row r="59" spans="1:12" ht="15.75" thickBot="1">
      <c r="A59" s="10">
        <v>17</v>
      </c>
      <c r="B59" s="22" t="s">
        <v>9</v>
      </c>
      <c r="C59" s="33">
        <f>SUM(C48:C54)</f>
        <v>169477.71902000002</v>
      </c>
      <c r="D59" s="23"/>
      <c r="E59" s="179">
        <f>E47+E56</f>
        <v>2229.6541710780093</v>
      </c>
      <c r="F59" s="180">
        <f>E59/(C64/100)</f>
        <v>2331.364653871999</v>
      </c>
      <c r="G59" s="24">
        <v>0</v>
      </c>
      <c r="H59" s="25">
        <v>0</v>
      </c>
      <c r="I59" s="24">
        <v>0</v>
      </c>
      <c r="J59" s="25">
        <v>0</v>
      </c>
      <c r="K59" s="179">
        <f>E59+G59-I59</f>
        <v>2229.6541710780093</v>
      </c>
      <c r="L59" s="180">
        <f>F59+H59-J59</f>
        <v>2331.364653871999</v>
      </c>
    </row>
    <row r="60" spans="3:12" ht="15">
      <c r="C60" s="14"/>
      <c r="E60" s="14"/>
      <c r="F60" s="14"/>
      <c r="G60" s="14"/>
      <c r="H60" s="14"/>
      <c r="I60" s="14"/>
      <c r="J60" s="14"/>
      <c r="K60" s="14"/>
      <c r="L60" s="14"/>
    </row>
    <row r="61" ht="15">
      <c r="B61" s="26"/>
    </row>
    <row r="62" ht="15.75" thickBot="1">
      <c r="E62" s="41"/>
    </row>
    <row r="63" spans="2:6" ht="15.75" thickBot="1">
      <c r="B63" s="94"/>
      <c r="C63" s="97">
        <v>2020</v>
      </c>
      <c r="E63" s="41"/>
      <c r="F63" s="223"/>
    </row>
    <row r="64" spans="2:3" ht="15">
      <c r="B64" s="146" t="s">
        <v>171</v>
      </c>
      <c r="C64" s="98">
        <v>95.6372984112517</v>
      </c>
    </row>
    <row r="65" spans="2:3" ht="15.75" thickBot="1">
      <c r="B65" s="147" t="s">
        <v>172</v>
      </c>
      <c r="C65" s="27">
        <v>0</v>
      </c>
    </row>
  </sheetData>
  <mergeCells count="7">
    <mergeCell ref="K26:L26"/>
    <mergeCell ref="B26:B27"/>
    <mergeCell ref="C26:C27"/>
    <mergeCell ref="D26:D27"/>
    <mergeCell ref="E26:F26"/>
    <mergeCell ref="G26:H26"/>
    <mergeCell ref="I26:J26"/>
  </mergeCells>
  <conditionalFormatting sqref="C61 N58">
    <cfRule type="cellIs" priority="19" dxfId="1" operator="equal">
      <formula>FALSE</formula>
    </cfRule>
    <cfRule type="cellIs" priority="20" dxfId="0" operator="equal">
      <formula>TRUE</formula>
    </cfRule>
  </conditionalFormatting>
  <conditionalFormatting sqref="E61">
    <cfRule type="cellIs" priority="17" dxfId="1" operator="equal">
      <formula>FALSE</formula>
    </cfRule>
    <cfRule type="cellIs" priority="18" dxfId="0" operator="equal">
      <formula>TRUE</formula>
    </cfRule>
  </conditionalFormatting>
  <conditionalFormatting sqref="F61">
    <cfRule type="cellIs" priority="15" dxfId="1" operator="equal">
      <formula>FALSE</formula>
    </cfRule>
    <cfRule type="cellIs" priority="16" dxfId="0" operator="equal">
      <formula>TRUE</formula>
    </cfRule>
  </conditionalFormatting>
  <conditionalFormatting sqref="K61">
    <cfRule type="cellIs" priority="13" dxfId="1" operator="equal">
      <formula>FALSE</formula>
    </cfRule>
    <cfRule type="cellIs" priority="14" dxfId="0" operator="equal">
      <formula>TRUE</formula>
    </cfRule>
  </conditionalFormatting>
  <conditionalFormatting sqref="L61">
    <cfRule type="cellIs" priority="11" dxfId="1" operator="equal">
      <formula>FALSE</formula>
    </cfRule>
    <cfRule type="cellIs" priority="12" dxfId="0" operator="equal">
      <formula>TRUE</formula>
    </cfRule>
  </conditionalFormatting>
  <conditionalFormatting sqref="N28:N5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5"/>
  <sheetViews>
    <sheetView zoomScale="90" zoomScaleNormal="90" workbookViewId="0" topLeftCell="A13">
      <selection activeCell="B43" sqref="B43:C45"/>
    </sheetView>
  </sheetViews>
  <sheetFormatPr defaultColWidth="8.8515625" defaultRowHeight="15"/>
  <cols>
    <col min="1" max="1" width="5.00390625" style="5" bestFit="1" customWidth="1"/>
    <col min="2" max="2" width="42.8515625" style="5" bestFit="1" customWidth="1"/>
    <col min="3" max="4" width="20.7109375" style="5" customWidth="1"/>
    <col min="5" max="6" width="14.140625" style="5" bestFit="1" customWidth="1"/>
    <col min="7" max="7" width="10.421875" style="5" customWidth="1"/>
    <col min="8" max="10" width="14.140625" style="5" bestFit="1" customWidth="1"/>
    <col min="11" max="11" width="17.00390625" style="5" bestFit="1" customWidth="1"/>
    <col min="12" max="12" width="17.140625" style="5" customWidth="1"/>
    <col min="13" max="13" width="11.421875" style="5" customWidth="1"/>
    <col min="14" max="16384" width="8.8515625" style="5" customWidth="1"/>
  </cols>
  <sheetData>
    <row r="1" ht="18.75">
      <c r="B1" s="6" t="s">
        <v>72</v>
      </c>
    </row>
    <row r="2" ht="4.5" customHeight="1"/>
    <row r="3" spans="2:3" ht="15">
      <c r="B3" s="7" t="s">
        <v>206</v>
      </c>
      <c r="C3" s="29" t="s">
        <v>59</v>
      </c>
    </row>
    <row r="4" spans="2:3" ht="15">
      <c r="B4" s="28" t="s">
        <v>70</v>
      </c>
      <c r="C4" s="4" t="s">
        <v>169</v>
      </c>
    </row>
    <row r="5" ht="14.25" customHeight="1">
      <c r="C5" s="4" t="s">
        <v>170</v>
      </c>
    </row>
    <row r="6" ht="14.25" customHeight="1" thickBot="1"/>
    <row r="7" spans="2:4" ht="16.5" customHeight="1" thickBot="1">
      <c r="B7" s="94"/>
      <c r="C7" s="95" t="s">
        <v>69</v>
      </c>
      <c r="D7" s="95" t="s">
        <v>60</v>
      </c>
    </row>
    <row r="8" spans="2:6" ht="14.45" customHeight="1">
      <c r="B8" s="52" t="s">
        <v>61</v>
      </c>
      <c r="C8" s="53">
        <v>0</v>
      </c>
      <c r="D8" s="53">
        <v>0</v>
      </c>
      <c r="F8" s="41"/>
    </row>
    <row r="9" spans="2:6" ht="14.45" customHeight="1">
      <c r="B9" s="37" t="s">
        <v>63</v>
      </c>
      <c r="C9" s="53">
        <v>0</v>
      </c>
      <c r="D9" s="53">
        <v>0</v>
      </c>
      <c r="F9" s="41"/>
    </row>
    <row r="10" spans="2:6" ht="14.45" customHeight="1">
      <c r="B10" s="37" t="s">
        <v>64</v>
      </c>
      <c r="C10" s="53">
        <v>0</v>
      </c>
      <c r="D10" s="53">
        <v>0</v>
      </c>
      <c r="F10" s="41"/>
    </row>
    <row r="11" spans="2:6" ht="14.45" customHeight="1" thickBot="1">
      <c r="B11" s="13" t="s">
        <v>62</v>
      </c>
      <c r="C11" s="45">
        <v>0</v>
      </c>
      <c r="D11" s="45">
        <v>0</v>
      </c>
      <c r="E11" s="47"/>
      <c r="F11" s="41"/>
    </row>
    <row r="12" spans="2:4" ht="14.25" customHeight="1" thickBot="1">
      <c r="B12" s="34"/>
      <c r="C12" s="35"/>
      <c r="D12" s="35"/>
    </row>
    <row r="13" spans="7:12" ht="14.25" customHeight="1">
      <c r="G13" s="288"/>
      <c r="H13" s="289"/>
      <c r="I13" s="289"/>
      <c r="J13" s="289"/>
      <c r="K13" s="289"/>
      <c r="L13" s="290"/>
    </row>
    <row r="14" spans="7:12" ht="29.25" customHeight="1" thickBot="1">
      <c r="G14" s="291"/>
      <c r="H14" s="287" t="s">
        <v>292</v>
      </c>
      <c r="I14" s="278"/>
      <c r="J14" s="278"/>
      <c r="K14" s="278"/>
      <c r="L14" s="292"/>
    </row>
    <row r="15" spans="2:12" ht="16.5" customHeight="1" thickBot="1">
      <c r="B15" s="94"/>
      <c r="C15" s="95" t="s">
        <v>69</v>
      </c>
      <c r="D15" s="95" t="s">
        <v>60</v>
      </c>
      <c r="G15" s="293"/>
      <c r="H15" s="294"/>
      <c r="I15" s="294"/>
      <c r="J15" s="294"/>
      <c r="K15" s="294"/>
      <c r="L15" s="295"/>
    </row>
    <row r="16" spans="2:6" ht="14.45" customHeight="1">
      <c r="B16" s="52" t="s">
        <v>65</v>
      </c>
      <c r="C16" s="53">
        <v>0</v>
      </c>
      <c r="D16" s="53">
        <v>0</v>
      </c>
      <c r="E16" s="47"/>
      <c r="F16" s="41"/>
    </row>
    <row r="17" spans="2:6" ht="14.45" customHeight="1" thickBot="1">
      <c r="B17" s="39" t="s">
        <v>66</v>
      </c>
      <c r="C17" s="46">
        <v>0</v>
      </c>
      <c r="D17" s="46">
        <v>0</v>
      </c>
      <c r="E17" s="47"/>
      <c r="F17" s="41"/>
    </row>
    <row r="18" ht="14.25" customHeight="1"/>
    <row r="19" ht="14.25" customHeight="1" thickBot="1"/>
    <row r="20" spans="2:4" ht="16.5" customHeight="1" thickBot="1">
      <c r="B20" s="94"/>
      <c r="C20" s="95" t="s">
        <v>3</v>
      </c>
      <c r="D20" s="9"/>
    </row>
    <row r="21" spans="1:4" ht="14.45" customHeight="1">
      <c r="A21" s="10">
        <v>1</v>
      </c>
      <c r="B21" s="92" t="s">
        <v>0</v>
      </c>
      <c r="C21" s="53">
        <v>0</v>
      </c>
      <c r="D21" s="47"/>
    </row>
    <row r="22" spans="1:3" ht="15">
      <c r="A22" s="10">
        <v>2</v>
      </c>
      <c r="B22" s="11" t="s">
        <v>8</v>
      </c>
      <c r="C22" s="44" t="s">
        <v>168</v>
      </c>
    </row>
    <row r="23" spans="1:3" ht="15.75" thickBot="1">
      <c r="A23" s="10">
        <v>3</v>
      </c>
      <c r="B23" s="13" t="s">
        <v>2</v>
      </c>
      <c r="C23" s="45">
        <v>0</v>
      </c>
    </row>
    <row r="24" spans="1:3" ht="15">
      <c r="A24" s="10">
        <v>7</v>
      </c>
      <c r="B24" s="11" t="s">
        <v>27</v>
      </c>
      <c r="C24" s="30"/>
    </row>
    <row r="25" spans="2:3" ht="15.75" thickBot="1">
      <c r="B25" s="13" t="s">
        <v>82</v>
      </c>
      <c r="C25" s="45">
        <f>IF(ISNUMBER(C24)=TRUE,C23-C24,C23)</f>
        <v>0</v>
      </c>
    </row>
    <row r="26" spans="2:3" ht="15">
      <c r="B26" s="14"/>
      <c r="C26" s="15"/>
    </row>
    <row r="27" spans="2:3" ht="15.75" thickBot="1">
      <c r="B27" s="16"/>
      <c r="C27" s="17"/>
    </row>
    <row r="28" spans="2:14" ht="16.5" customHeight="1">
      <c r="B28" s="416" t="s">
        <v>1</v>
      </c>
      <c r="C28" s="418" t="s">
        <v>3</v>
      </c>
      <c r="D28" s="420" t="s">
        <v>4</v>
      </c>
      <c r="E28" s="422" t="s">
        <v>5</v>
      </c>
      <c r="F28" s="423"/>
      <c r="G28" s="422" t="s">
        <v>6</v>
      </c>
      <c r="H28" s="423"/>
      <c r="I28" s="422" t="s">
        <v>12</v>
      </c>
      <c r="J28" s="423"/>
      <c r="K28" s="414" t="s">
        <v>7</v>
      </c>
      <c r="L28" s="415"/>
      <c r="N28" s="26"/>
    </row>
    <row r="29" spans="2:12" ht="30.75" thickBot="1">
      <c r="B29" s="417"/>
      <c r="C29" s="419"/>
      <c r="D29" s="421"/>
      <c r="E29" s="89" t="s">
        <v>10</v>
      </c>
      <c r="F29" s="90" t="s">
        <v>11</v>
      </c>
      <c r="G29" s="89" t="s">
        <v>10</v>
      </c>
      <c r="H29" s="90" t="s">
        <v>11</v>
      </c>
      <c r="I29" s="89" t="s">
        <v>10</v>
      </c>
      <c r="J29" s="90" t="s">
        <v>11</v>
      </c>
      <c r="K29" s="89" t="s">
        <v>10</v>
      </c>
      <c r="L29" s="91" t="s">
        <v>11</v>
      </c>
    </row>
    <row r="30" spans="1:14" ht="15">
      <c r="A30" s="10">
        <v>6</v>
      </c>
      <c r="B30" s="52" t="s">
        <v>81</v>
      </c>
      <c r="C30" s="85" t="s">
        <v>168</v>
      </c>
      <c r="D30" s="86"/>
      <c r="E30" s="87"/>
      <c r="F30" s="88"/>
      <c r="G30" s="87"/>
      <c r="H30" s="88"/>
      <c r="I30" s="87"/>
      <c r="J30" s="88"/>
      <c r="K30" s="87"/>
      <c r="L30" s="88"/>
      <c r="N30" s="28"/>
    </row>
    <row r="31" spans="1:14" ht="15">
      <c r="A31" s="10">
        <v>8</v>
      </c>
      <c r="B31" s="18" t="s">
        <v>28</v>
      </c>
      <c r="C31" s="32" t="s">
        <v>168</v>
      </c>
      <c r="D31" s="19"/>
      <c r="E31" s="20"/>
      <c r="F31" s="21"/>
      <c r="G31" s="20"/>
      <c r="H31" s="21"/>
      <c r="I31" s="20"/>
      <c r="J31" s="21"/>
      <c r="K31" s="20"/>
      <c r="L31" s="21"/>
      <c r="N31" s="28"/>
    </row>
    <row r="32" spans="1:14" ht="15">
      <c r="A32" s="10">
        <v>10</v>
      </c>
      <c r="B32" s="18" t="s">
        <v>29</v>
      </c>
      <c r="C32" s="32" t="s">
        <v>168</v>
      </c>
      <c r="D32" s="19" t="s">
        <v>168</v>
      </c>
      <c r="E32" s="20" t="s">
        <v>168</v>
      </c>
      <c r="F32" s="21"/>
      <c r="G32" s="20"/>
      <c r="H32" s="21"/>
      <c r="I32" s="20"/>
      <c r="J32" s="21"/>
      <c r="K32" s="20"/>
      <c r="L32" s="21"/>
      <c r="N32" s="28"/>
    </row>
    <row r="33" spans="1:14" ht="15">
      <c r="A33" s="10">
        <v>11</v>
      </c>
      <c r="B33" s="18" t="s">
        <v>30</v>
      </c>
      <c r="C33" s="32" t="s">
        <v>168</v>
      </c>
      <c r="D33" s="19" t="s">
        <v>168</v>
      </c>
      <c r="E33" s="20" t="s">
        <v>168</v>
      </c>
      <c r="F33" s="21"/>
      <c r="G33" s="20"/>
      <c r="H33" s="21"/>
      <c r="I33" s="20"/>
      <c r="J33" s="21"/>
      <c r="K33" s="20"/>
      <c r="L33" s="21"/>
      <c r="N33" s="28"/>
    </row>
    <row r="34" spans="1:14" ht="15">
      <c r="A34" s="10" t="s">
        <v>31</v>
      </c>
      <c r="B34" s="18" t="s">
        <v>32</v>
      </c>
      <c r="C34" s="32" t="s">
        <v>168</v>
      </c>
      <c r="D34" s="19" t="s">
        <v>168</v>
      </c>
      <c r="E34" s="20" t="s">
        <v>168</v>
      </c>
      <c r="F34" s="21"/>
      <c r="G34" s="20"/>
      <c r="H34" s="21"/>
      <c r="I34" s="20"/>
      <c r="J34" s="21"/>
      <c r="K34" s="20"/>
      <c r="L34" s="21"/>
      <c r="N34" s="28"/>
    </row>
    <row r="35" spans="1:14" ht="15">
      <c r="A35" s="10" t="s">
        <v>33</v>
      </c>
      <c r="B35" s="18" t="s">
        <v>34</v>
      </c>
      <c r="C35" s="42">
        <v>0</v>
      </c>
      <c r="D35" s="19">
        <v>0</v>
      </c>
      <c r="E35" s="20">
        <v>0</v>
      </c>
      <c r="F35" s="21"/>
      <c r="G35" s="20"/>
      <c r="H35" s="21"/>
      <c r="I35" s="20"/>
      <c r="J35" s="21"/>
      <c r="K35" s="20"/>
      <c r="L35" s="21"/>
      <c r="N35" s="28"/>
    </row>
    <row r="36" spans="1:14" ht="15">
      <c r="A36" s="10" t="s">
        <v>35</v>
      </c>
      <c r="B36" s="18" t="s">
        <v>36</v>
      </c>
      <c r="C36" s="42">
        <v>0</v>
      </c>
      <c r="D36" s="19"/>
      <c r="E36" s="20">
        <v>-0.014999999999999979</v>
      </c>
      <c r="F36" s="21"/>
      <c r="G36" s="20"/>
      <c r="H36" s="21"/>
      <c r="I36" s="20"/>
      <c r="J36" s="21"/>
      <c r="K36" s="20"/>
      <c r="L36" s="21"/>
      <c r="N36" s="28"/>
    </row>
    <row r="37" spans="1:14" ht="15">
      <c r="A37" s="10">
        <v>13</v>
      </c>
      <c r="B37" s="18" t="s">
        <v>37</v>
      </c>
      <c r="C37" s="42"/>
      <c r="D37" s="19"/>
      <c r="E37" s="20"/>
      <c r="F37" s="21"/>
      <c r="G37" s="20"/>
      <c r="H37" s="21"/>
      <c r="I37" s="20"/>
      <c r="J37" s="21"/>
      <c r="K37" s="20"/>
      <c r="L37" s="21"/>
      <c r="N37" s="28"/>
    </row>
    <row r="38" spans="1:14" ht="15.75" thickBot="1">
      <c r="A38" s="10">
        <v>16</v>
      </c>
      <c r="B38" s="18" t="s">
        <v>21</v>
      </c>
      <c r="C38" s="42">
        <v>0</v>
      </c>
      <c r="D38" s="19" t="e">
        <f>E38/C38*1000</f>
        <v>#DIV/0!</v>
      </c>
      <c r="E38" s="20">
        <v>0</v>
      </c>
      <c r="F38" s="21"/>
      <c r="G38" s="20"/>
      <c r="H38" s="21"/>
      <c r="I38" s="20"/>
      <c r="J38" s="21"/>
      <c r="K38" s="20"/>
      <c r="L38" s="21"/>
      <c r="N38" s="28"/>
    </row>
    <row r="39" spans="1:12" ht="15.75" thickBot="1">
      <c r="A39" s="10">
        <v>17</v>
      </c>
      <c r="B39" s="22" t="s">
        <v>9</v>
      </c>
      <c r="C39" s="50">
        <f>SUM(C30:C38)</f>
        <v>0</v>
      </c>
      <c r="D39" s="23"/>
      <c r="E39" s="24">
        <v>0</v>
      </c>
      <c r="F39" s="25">
        <v>0</v>
      </c>
      <c r="G39" s="24">
        <v>0</v>
      </c>
      <c r="H39" s="25">
        <v>0</v>
      </c>
      <c r="I39" s="24">
        <v>0</v>
      </c>
      <c r="J39" s="25">
        <v>0</v>
      </c>
      <c r="K39" s="24">
        <f>E39+G39-I39</f>
        <v>0</v>
      </c>
      <c r="L39" s="25">
        <f>F39+H39-J39</f>
        <v>0</v>
      </c>
    </row>
    <row r="40" spans="3:12" ht="15">
      <c r="C40" s="14"/>
      <c r="E40" s="14"/>
      <c r="F40" s="14"/>
      <c r="G40" s="14"/>
      <c r="H40" s="14"/>
      <c r="I40" s="14"/>
      <c r="J40" s="14"/>
      <c r="K40" s="14"/>
      <c r="L40" s="14"/>
    </row>
    <row r="41" ht="15">
      <c r="B41" s="26"/>
    </row>
    <row r="42" ht="15.75" thickBot="1"/>
    <row r="43" spans="2:3" ht="15.75" thickBot="1">
      <c r="B43" s="94"/>
      <c r="C43" s="97">
        <v>2020</v>
      </c>
    </row>
    <row r="44" spans="2:3" ht="15">
      <c r="B44" s="146" t="s">
        <v>171</v>
      </c>
      <c r="C44" s="98">
        <v>0</v>
      </c>
    </row>
    <row r="45" spans="2:3" ht="15.75" thickBot="1">
      <c r="B45" s="147" t="s">
        <v>172</v>
      </c>
      <c r="C45" s="27">
        <v>0</v>
      </c>
    </row>
  </sheetData>
  <mergeCells count="7">
    <mergeCell ref="K28:L28"/>
    <mergeCell ref="B28:B29"/>
    <mergeCell ref="C28:C29"/>
    <mergeCell ref="D28:D29"/>
    <mergeCell ref="E28:F28"/>
    <mergeCell ref="G28:H28"/>
    <mergeCell ref="I28:J28"/>
  </mergeCells>
  <conditionalFormatting sqref="C41 N31:N38">
    <cfRule type="cellIs" priority="19" dxfId="1" operator="equal">
      <formula>FALSE</formula>
    </cfRule>
    <cfRule type="cellIs" priority="20" dxfId="0" operator="equal">
      <formula>TRUE</formula>
    </cfRule>
  </conditionalFormatting>
  <conditionalFormatting sqref="E41">
    <cfRule type="cellIs" priority="17" dxfId="1" operator="equal">
      <formula>FALSE</formula>
    </cfRule>
    <cfRule type="cellIs" priority="18" dxfId="0" operator="equal">
      <formula>TRUE</formula>
    </cfRule>
  </conditionalFormatting>
  <conditionalFormatting sqref="F41">
    <cfRule type="cellIs" priority="15" dxfId="1" operator="equal">
      <formula>FALSE</formula>
    </cfRule>
    <cfRule type="cellIs" priority="16" dxfId="0" operator="equal">
      <formula>TRUE</formula>
    </cfRule>
  </conditionalFormatting>
  <conditionalFormatting sqref="K41">
    <cfRule type="cellIs" priority="13" dxfId="1" operator="equal">
      <formula>FALSE</formula>
    </cfRule>
    <cfRule type="cellIs" priority="14" dxfId="0" operator="equal">
      <formula>TRUE</formula>
    </cfRule>
  </conditionalFormatting>
  <conditionalFormatting sqref="L41">
    <cfRule type="cellIs" priority="11" dxfId="1" operator="equal">
      <formula>FALSE</formula>
    </cfRule>
    <cfRule type="cellIs" priority="12" dxfId="0" operator="equal">
      <formula>TRUE</formula>
    </cfRule>
  </conditionalFormatting>
  <conditionalFormatting sqref="C13">
    <cfRule type="cellIs" priority="7" dxfId="1" operator="equal">
      <formula>FALSE</formula>
    </cfRule>
    <cfRule type="cellIs" priority="8" dxfId="0" operator="equal">
      <formula>TRUE</formula>
    </cfRule>
  </conditionalFormatting>
  <conditionalFormatting sqref="D13">
    <cfRule type="cellIs" priority="5" dxfId="1" operator="equal">
      <formula>FALSE</formula>
    </cfRule>
    <cfRule type="cellIs" priority="6" dxfId="0" operator="equal">
      <formula>TRUE</formula>
    </cfRule>
  </conditionalFormatting>
  <conditionalFormatting sqref="E21">
    <cfRule type="cellIs" priority="3" dxfId="1" operator="equal">
      <formula>FALSE</formula>
    </cfRule>
    <cfRule type="cellIs" priority="4" dxfId="0" operator="equal">
      <formula>TRUE</formula>
    </cfRule>
  </conditionalFormatting>
  <conditionalFormatting sqref="N30">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6"/>
  <sheetViews>
    <sheetView workbookViewId="0" topLeftCell="A1">
      <selection activeCell="C11" sqref="C11"/>
    </sheetView>
  </sheetViews>
  <sheetFormatPr defaultColWidth="8.8515625" defaultRowHeight="15"/>
  <cols>
    <col min="2" max="2" width="15.28125" style="0" customWidth="1"/>
    <col min="3" max="3" width="46.28125" style="0" customWidth="1"/>
  </cols>
  <sheetData>
    <row r="2" spans="2:3" ht="18.75">
      <c r="B2" s="1" t="s">
        <v>17</v>
      </c>
      <c r="C2" t="s">
        <v>224</v>
      </c>
    </row>
    <row r="6" spans="2:3" ht="18.75">
      <c r="B6" s="1" t="s">
        <v>13</v>
      </c>
      <c r="C6" t="s">
        <v>225</v>
      </c>
    </row>
  </sheetData>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37"/>
  <sheetViews>
    <sheetView zoomScale="90" zoomScaleNormal="90" workbookViewId="0" topLeftCell="A1">
      <selection activeCell="I34" sqref="I34"/>
    </sheetView>
  </sheetViews>
  <sheetFormatPr defaultColWidth="8.8515625" defaultRowHeight="15"/>
  <cols>
    <col min="1" max="1" width="5.00390625" style="5" bestFit="1" customWidth="1"/>
    <col min="2" max="2" width="48.00390625" style="5" customWidth="1"/>
    <col min="3" max="3" width="20.7109375" style="5" customWidth="1"/>
    <col min="4" max="4" width="24.140625" style="5" bestFit="1"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79</v>
      </c>
    </row>
    <row r="2" ht="4.5" customHeight="1"/>
    <row r="3" spans="2:3" ht="15">
      <c r="B3" s="7" t="s">
        <v>316</v>
      </c>
      <c r="C3" s="29" t="s">
        <v>317</v>
      </c>
    </row>
    <row r="4" spans="2:3" ht="15">
      <c r="B4" s="28" t="s">
        <v>315</v>
      </c>
      <c r="C4" s="4" t="s">
        <v>169</v>
      </c>
    </row>
    <row r="5" ht="14.25" customHeight="1">
      <c r="C5" s="4" t="s">
        <v>170</v>
      </c>
    </row>
    <row r="6" ht="14.25" customHeight="1"/>
    <row r="7" spans="2:3" ht="14.25" customHeight="1">
      <c r="B7" s="54"/>
      <c r="C7" s="55"/>
    </row>
    <row r="8" ht="14.25" customHeight="1"/>
    <row r="9" ht="14.25" customHeight="1" thickBot="1"/>
    <row r="10" spans="2:4" ht="16.5" customHeight="1" thickBot="1">
      <c r="B10" s="94"/>
      <c r="C10" s="95" t="s">
        <v>3</v>
      </c>
      <c r="D10" s="9"/>
    </row>
    <row r="11" spans="1:4" ht="15">
      <c r="A11" s="10">
        <v>1</v>
      </c>
      <c r="B11" s="92" t="s">
        <v>0</v>
      </c>
      <c r="C11" s="53">
        <v>1.0252503499999999</v>
      </c>
      <c r="D11" s="47"/>
    </row>
    <row r="12" spans="1:3" ht="15">
      <c r="A12" s="10">
        <v>2</v>
      </c>
      <c r="B12" s="11" t="s">
        <v>8</v>
      </c>
      <c r="C12" s="44" t="s">
        <v>168</v>
      </c>
    </row>
    <row r="13" spans="1:3" ht="15.75" thickBot="1">
      <c r="A13" s="10">
        <v>3</v>
      </c>
      <c r="B13" s="13" t="s">
        <v>2</v>
      </c>
      <c r="C13" s="45">
        <v>1.0252503499999999</v>
      </c>
    </row>
    <row r="14" spans="1:3" ht="15">
      <c r="A14" s="10">
        <v>7</v>
      </c>
      <c r="B14" s="11" t="s">
        <v>27</v>
      </c>
      <c r="C14" s="30"/>
    </row>
    <row r="15" spans="2:3" ht="15.75" thickBot="1">
      <c r="B15" s="13" t="s">
        <v>82</v>
      </c>
      <c r="C15" s="45">
        <f>IF(ISNUMBER(C14)=TRUE,C13-C14,C13)</f>
        <v>1.0252503499999999</v>
      </c>
    </row>
    <row r="16" spans="2:3" ht="15">
      <c r="B16" s="14"/>
      <c r="C16" s="15"/>
    </row>
    <row r="17" spans="2:3" ht="15.75" thickBot="1">
      <c r="B17" s="16"/>
      <c r="C17" s="17"/>
    </row>
    <row r="18" spans="2:14" ht="16.5" customHeight="1">
      <c r="B18" s="416" t="s">
        <v>1</v>
      </c>
      <c r="C18" s="418" t="s">
        <v>3</v>
      </c>
      <c r="D18" s="420" t="s">
        <v>4</v>
      </c>
      <c r="E18" s="422" t="s">
        <v>5</v>
      </c>
      <c r="F18" s="423"/>
      <c r="G18" s="422" t="s">
        <v>6</v>
      </c>
      <c r="H18" s="423"/>
      <c r="I18" s="422" t="s">
        <v>12</v>
      </c>
      <c r="J18" s="423"/>
      <c r="K18" s="414" t="s">
        <v>7</v>
      </c>
      <c r="L18" s="415"/>
      <c r="N18" s="26"/>
    </row>
    <row r="19" spans="2:12" ht="15.75" thickBot="1">
      <c r="B19" s="417"/>
      <c r="C19" s="419"/>
      <c r="D19" s="421"/>
      <c r="E19" s="89" t="s">
        <v>10</v>
      </c>
      <c r="F19" s="90" t="s">
        <v>11</v>
      </c>
      <c r="G19" s="89" t="s">
        <v>10</v>
      </c>
      <c r="H19" s="90" t="s">
        <v>11</v>
      </c>
      <c r="I19" s="89" t="s">
        <v>10</v>
      </c>
      <c r="J19" s="90" t="s">
        <v>11</v>
      </c>
      <c r="K19" s="89" t="s">
        <v>10</v>
      </c>
      <c r="L19" s="90" t="s">
        <v>11</v>
      </c>
    </row>
    <row r="20" spans="1:14" ht="15">
      <c r="A20" s="10">
        <v>6</v>
      </c>
      <c r="B20" s="52"/>
      <c r="C20" s="85" t="s">
        <v>168</v>
      </c>
      <c r="D20" s="86"/>
      <c r="E20" s="87"/>
      <c r="F20" s="88"/>
      <c r="G20" s="87"/>
      <c r="H20" s="88"/>
      <c r="I20" s="87"/>
      <c r="J20" s="88"/>
      <c r="K20" s="87"/>
      <c r="L20" s="88"/>
      <c r="N20" s="28"/>
    </row>
    <row r="21" spans="1:14" ht="15">
      <c r="A21" s="10" t="s">
        <v>33</v>
      </c>
      <c r="B21" s="36" t="s">
        <v>319</v>
      </c>
      <c r="C21" s="42">
        <v>1.0252503499999999</v>
      </c>
      <c r="D21" s="19">
        <v>70095</v>
      </c>
      <c r="E21" s="20">
        <f>C21*D21/1000</f>
        <v>71.86492328324998</v>
      </c>
      <c r="F21" s="21"/>
      <c r="G21" s="20">
        <v>12.4148</v>
      </c>
      <c r="H21" s="21"/>
      <c r="I21" s="20"/>
      <c r="J21" s="21"/>
      <c r="K21" s="20">
        <f>E21+G21-I21</f>
        <v>84.27972328324998</v>
      </c>
      <c r="L21" s="21"/>
      <c r="N21" s="28"/>
    </row>
    <row r="22" spans="1:14" s="145" customFormat="1" ht="15">
      <c r="A22" s="10"/>
      <c r="B22" s="116" t="s">
        <v>318</v>
      </c>
      <c r="C22" s="65"/>
      <c r="D22" s="175"/>
      <c r="E22" s="63">
        <v>9.5</v>
      </c>
      <c r="F22" s="176"/>
      <c r="G22" s="63"/>
      <c r="H22" s="176"/>
      <c r="I22" s="63"/>
      <c r="J22" s="176"/>
      <c r="K22" s="20">
        <f aca="true" t="shared" si="0" ref="K22:K29">E22+G22-I22</f>
        <v>9.5</v>
      </c>
      <c r="L22" s="176"/>
      <c r="N22" s="28"/>
    </row>
    <row r="23" spans="1:14" s="145" customFormat="1" ht="15">
      <c r="A23" s="10"/>
      <c r="B23" s="116"/>
      <c r="C23" s="65"/>
      <c r="D23" s="175"/>
      <c r="E23" s="63"/>
      <c r="F23" s="176"/>
      <c r="G23" s="63"/>
      <c r="H23" s="176"/>
      <c r="I23" s="63"/>
      <c r="J23" s="176"/>
      <c r="K23" s="20">
        <f t="shared" si="0"/>
        <v>0</v>
      </c>
      <c r="L23" s="176"/>
      <c r="N23" s="28"/>
    </row>
    <row r="24" spans="1:14" s="145" customFormat="1" ht="15">
      <c r="A24" s="10"/>
      <c r="B24" s="301" t="s">
        <v>320</v>
      </c>
      <c r="C24" s="65"/>
      <c r="D24" s="175"/>
      <c r="E24" s="63"/>
      <c r="F24" s="176"/>
      <c r="G24" s="63"/>
      <c r="H24" s="176"/>
      <c r="I24" s="63"/>
      <c r="J24" s="176"/>
      <c r="K24" s="20">
        <f t="shared" si="0"/>
        <v>0</v>
      </c>
      <c r="L24" s="176"/>
      <c r="N24" s="28"/>
    </row>
    <row r="25" spans="1:14" s="145" customFormat="1" ht="15">
      <c r="A25" s="10"/>
      <c r="B25" s="302" t="s">
        <v>321</v>
      </c>
      <c r="C25" s="65"/>
      <c r="D25" s="175"/>
      <c r="E25" s="63">
        <v>64.98</v>
      </c>
      <c r="F25" s="176"/>
      <c r="G25" s="63"/>
      <c r="H25" s="176"/>
      <c r="I25" s="63"/>
      <c r="J25" s="176"/>
      <c r="K25" s="20">
        <f t="shared" si="0"/>
        <v>64.98</v>
      </c>
      <c r="L25" s="176"/>
      <c r="N25" s="28"/>
    </row>
    <row r="26" spans="1:14" s="145" customFormat="1" ht="15">
      <c r="A26" s="10"/>
      <c r="B26" s="302" t="s">
        <v>322</v>
      </c>
      <c r="C26" s="65"/>
      <c r="D26" s="175"/>
      <c r="E26" s="63">
        <v>4.41554</v>
      </c>
      <c r="F26" s="176"/>
      <c r="G26" s="63"/>
      <c r="H26" s="176"/>
      <c r="I26" s="63"/>
      <c r="J26" s="176"/>
      <c r="K26" s="20">
        <f t="shared" si="0"/>
        <v>4.41554</v>
      </c>
      <c r="L26" s="176"/>
      <c r="N26" s="28"/>
    </row>
    <row r="27" spans="1:14" s="145" customFormat="1" ht="15">
      <c r="A27" s="10"/>
      <c r="B27" s="302" t="s">
        <v>323</v>
      </c>
      <c r="C27" s="65"/>
      <c r="D27" s="175"/>
      <c r="E27" s="63">
        <v>9.110523</v>
      </c>
      <c r="F27" s="176"/>
      <c r="G27" s="63"/>
      <c r="H27" s="176"/>
      <c r="I27" s="63"/>
      <c r="J27" s="176"/>
      <c r="K27" s="20">
        <f t="shared" si="0"/>
        <v>9.110523</v>
      </c>
      <c r="L27" s="176"/>
      <c r="N27" s="28"/>
    </row>
    <row r="28" spans="1:14" ht="15">
      <c r="A28" s="10"/>
      <c r="B28" s="18"/>
      <c r="C28" s="42" t="s">
        <v>168</v>
      </c>
      <c r="D28" s="19"/>
      <c r="E28" s="20" t="s">
        <v>168</v>
      </c>
      <c r="F28" s="21"/>
      <c r="G28" s="20"/>
      <c r="H28" s="21"/>
      <c r="I28" s="20"/>
      <c r="J28" s="21"/>
      <c r="K28" s="20"/>
      <c r="L28" s="21"/>
      <c r="N28" s="28"/>
    </row>
    <row r="29" spans="1:14" ht="15">
      <c r="A29" s="10"/>
      <c r="B29" s="18" t="s">
        <v>324</v>
      </c>
      <c r="C29" s="42"/>
      <c r="D29" s="19"/>
      <c r="E29" s="20">
        <v>5</v>
      </c>
      <c r="F29" s="21"/>
      <c r="G29" s="20"/>
      <c r="H29" s="21"/>
      <c r="I29" s="20"/>
      <c r="J29" s="21"/>
      <c r="K29" s="20">
        <f t="shared" si="0"/>
        <v>5</v>
      </c>
      <c r="L29" s="21"/>
      <c r="N29" s="28"/>
    </row>
    <row r="30" spans="1:14" ht="15.75" thickBot="1">
      <c r="A30" s="10"/>
      <c r="B30" s="18"/>
      <c r="C30" s="42" t="s">
        <v>168</v>
      </c>
      <c r="D30" s="19"/>
      <c r="E30" s="20" t="s">
        <v>168</v>
      </c>
      <c r="F30" s="21"/>
      <c r="G30" s="20"/>
      <c r="H30" s="21"/>
      <c r="I30" s="20"/>
      <c r="J30" s="21"/>
      <c r="K30" s="20"/>
      <c r="L30" s="21"/>
      <c r="N30" s="28"/>
    </row>
    <row r="31" spans="1:12" ht="15.75" thickBot="1">
      <c r="A31" s="10"/>
      <c r="B31" s="22" t="s">
        <v>9</v>
      </c>
      <c r="C31" s="50">
        <f>SUM(C20:C30)</f>
        <v>1.0252503499999999</v>
      </c>
      <c r="D31" s="23"/>
      <c r="E31" s="179">
        <f>E21+E22+E25+E26+E27+E29</f>
        <v>164.87098628324998</v>
      </c>
      <c r="F31" s="25">
        <f>E31/(C36/100)</f>
        <v>158.75550637260798</v>
      </c>
      <c r="G31" s="24">
        <f>G21</f>
        <v>12.4148</v>
      </c>
      <c r="H31" s="25"/>
      <c r="I31" s="24">
        <v>0</v>
      </c>
      <c r="J31" s="25">
        <v>0</v>
      </c>
      <c r="K31" s="24">
        <f>E31+G31-I31</f>
        <v>177.28578628325</v>
      </c>
      <c r="L31" s="25">
        <f>K31/(C36/100)</f>
        <v>170.70981018885738</v>
      </c>
    </row>
    <row r="32" spans="3:12" ht="15">
      <c r="C32" s="14"/>
      <c r="E32" s="14"/>
      <c r="F32" s="14"/>
      <c r="G32" s="14"/>
      <c r="H32" s="14"/>
      <c r="I32" s="14"/>
      <c r="J32" s="14"/>
      <c r="K32" s="14"/>
      <c r="L32" s="14"/>
    </row>
    <row r="33" ht="15">
      <c r="B33" s="26"/>
    </row>
    <row r="34" ht="15.75" thickBot="1"/>
    <row r="35" spans="2:3" ht="15.75" thickBot="1">
      <c r="B35" s="94"/>
      <c r="C35" s="97">
        <v>2020</v>
      </c>
    </row>
    <row r="36" spans="2:4" ht="15">
      <c r="B36" s="146" t="s">
        <v>171</v>
      </c>
      <c r="C36" s="98">
        <v>103.85213719534781</v>
      </c>
      <c r="D36" s="28" t="s">
        <v>278</v>
      </c>
    </row>
    <row r="37" spans="2:3" ht="15.75" thickBot="1">
      <c r="B37" s="147" t="s">
        <v>172</v>
      </c>
      <c r="C37" s="27">
        <v>0</v>
      </c>
    </row>
  </sheetData>
  <mergeCells count="7">
    <mergeCell ref="K18:L18"/>
    <mergeCell ref="B18:B19"/>
    <mergeCell ref="C18:C19"/>
    <mergeCell ref="D18:D19"/>
    <mergeCell ref="E18:F18"/>
    <mergeCell ref="G18:H18"/>
    <mergeCell ref="I18:J18"/>
  </mergeCells>
  <conditionalFormatting sqref="C33 N21:N30">
    <cfRule type="cellIs" priority="21" dxfId="1" operator="equal">
      <formula>FALSE</formula>
    </cfRule>
    <cfRule type="cellIs" priority="22" dxfId="0" operator="equal">
      <formula>TRUE</formula>
    </cfRule>
  </conditionalFormatting>
  <conditionalFormatting sqref="E33">
    <cfRule type="cellIs" priority="19" dxfId="1" operator="equal">
      <formula>FALSE</formula>
    </cfRule>
    <cfRule type="cellIs" priority="20" dxfId="0" operator="equal">
      <formula>TRUE</formula>
    </cfRule>
  </conditionalFormatting>
  <conditionalFormatting sqref="F33">
    <cfRule type="cellIs" priority="17" dxfId="1" operator="equal">
      <formula>FALSE</formula>
    </cfRule>
    <cfRule type="cellIs" priority="18" dxfId="0" operator="equal">
      <formula>TRUE</formula>
    </cfRule>
  </conditionalFormatting>
  <conditionalFormatting sqref="K33">
    <cfRule type="cellIs" priority="15" dxfId="1" operator="equal">
      <formula>FALSE</formula>
    </cfRule>
    <cfRule type="cellIs" priority="16" dxfId="0" operator="equal">
      <formula>TRUE</formula>
    </cfRule>
  </conditionalFormatting>
  <conditionalFormatting sqref="L33">
    <cfRule type="cellIs" priority="13" dxfId="1" operator="equal">
      <formula>FALSE</formula>
    </cfRule>
    <cfRule type="cellIs" priority="14" dxfId="0" operator="equal">
      <formula>TRUE</formula>
    </cfRule>
  </conditionalFormatting>
  <conditionalFormatting sqref="C8">
    <cfRule type="cellIs" priority="9" dxfId="1" operator="equal">
      <formula>FALSE</formula>
    </cfRule>
    <cfRule type="cellIs" priority="10" dxfId="0" operator="equal">
      <formula>TRUE</formula>
    </cfRule>
  </conditionalFormatting>
  <conditionalFormatting sqref="D8">
    <cfRule type="cellIs" priority="7" dxfId="1" operator="equal">
      <formula>FALSE</formula>
    </cfRule>
    <cfRule type="cellIs" priority="8" dxfId="0" operator="equal">
      <formula>TRUE</formula>
    </cfRule>
  </conditionalFormatting>
  <conditionalFormatting sqref="E11">
    <cfRule type="cellIs" priority="5" dxfId="1" operator="equal">
      <formula>FALSE</formula>
    </cfRule>
    <cfRule type="cellIs" priority="6" dxfId="0" operator="equal">
      <formula>TRUE</formula>
    </cfRule>
  </conditionalFormatting>
  <conditionalFormatting sqref="E13">
    <cfRule type="cellIs" priority="3" dxfId="1" operator="equal">
      <formula>FALSE</formula>
    </cfRule>
    <cfRule type="cellIs" priority="4" dxfId="0" operator="equal">
      <formula>TRUE</formula>
    </cfRule>
  </conditionalFormatting>
  <conditionalFormatting sqref="N20">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31"/>
  <sheetViews>
    <sheetView zoomScale="90" zoomScaleNormal="90" workbookViewId="0" topLeftCell="A1">
      <selection activeCell="N24" sqref="N24"/>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78</v>
      </c>
    </row>
    <row r="2" ht="4.5" customHeight="1"/>
    <row r="3" spans="2:3" ht="15">
      <c r="B3" s="7" t="s">
        <v>205</v>
      </c>
      <c r="C3" s="29" t="s">
        <v>23</v>
      </c>
    </row>
    <row r="4" spans="2:3" ht="15">
      <c r="B4" s="28" t="s">
        <v>80</v>
      </c>
      <c r="C4" s="4" t="s">
        <v>169</v>
      </c>
    </row>
    <row r="5" ht="14.25" customHeight="1">
      <c r="C5" s="4" t="s">
        <v>170</v>
      </c>
    </row>
    <row r="6" ht="14.25" customHeight="1" thickBot="1"/>
    <row r="7" spans="2:4" ht="16.5" customHeight="1" thickBot="1">
      <c r="B7" s="94"/>
      <c r="C7" s="95" t="s">
        <v>3</v>
      </c>
      <c r="D7" s="9"/>
    </row>
    <row r="8" spans="1:4" ht="15">
      <c r="A8" s="10">
        <v>1</v>
      </c>
      <c r="B8" s="92" t="s">
        <v>0</v>
      </c>
      <c r="C8" s="93"/>
      <c r="D8" s="47"/>
    </row>
    <row r="9" spans="1:3" ht="15">
      <c r="A9" s="10">
        <v>2</v>
      </c>
      <c r="B9" s="11" t="s">
        <v>8</v>
      </c>
      <c r="C9" s="30"/>
    </row>
    <row r="10" spans="1:3" ht="15">
      <c r="A10" s="10">
        <v>3</v>
      </c>
      <c r="B10" s="12" t="s">
        <v>2</v>
      </c>
      <c r="C10" s="31"/>
    </row>
    <row r="11" spans="1:3" ht="15">
      <c r="A11" s="10">
        <v>7</v>
      </c>
      <c r="B11" s="11" t="s">
        <v>27</v>
      </c>
      <c r="C11" s="30"/>
    </row>
    <row r="12" spans="2:3" ht="15.75" thickBot="1">
      <c r="B12" s="13" t="s">
        <v>82</v>
      </c>
      <c r="C12" s="38">
        <v>2776</v>
      </c>
    </row>
    <row r="13" spans="2:3" ht="15">
      <c r="B13" s="14"/>
      <c r="C13" s="15"/>
    </row>
    <row r="14" spans="2:3" ht="15.75" thickBot="1">
      <c r="B14" s="16"/>
      <c r="C14" s="17"/>
    </row>
    <row r="15" spans="2:14" ht="16.5" customHeight="1">
      <c r="B15" s="416" t="s">
        <v>1</v>
      </c>
      <c r="C15" s="418" t="s">
        <v>3</v>
      </c>
      <c r="D15" s="420" t="s">
        <v>4</v>
      </c>
      <c r="E15" s="422" t="s">
        <v>5</v>
      </c>
      <c r="F15" s="423"/>
      <c r="G15" s="422" t="s">
        <v>6</v>
      </c>
      <c r="H15" s="423"/>
      <c r="I15" s="422" t="s">
        <v>12</v>
      </c>
      <c r="J15" s="423"/>
      <c r="K15" s="414" t="s">
        <v>7</v>
      </c>
      <c r="L15" s="415"/>
      <c r="N15" s="26"/>
    </row>
    <row r="16" spans="2:12" ht="15.75" thickBot="1">
      <c r="B16" s="417"/>
      <c r="C16" s="419"/>
      <c r="D16" s="421"/>
      <c r="E16" s="89" t="s">
        <v>10</v>
      </c>
      <c r="F16" s="90" t="s">
        <v>11</v>
      </c>
      <c r="G16" s="89" t="s">
        <v>10</v>
      </c>
      <c r="H16" s="90" t="s">
        <v>11</v>
      </c>
      <c r="I16" s="89" t="s">
        <v>10</v>
      </c>
      <c r="J16" s="90" t="s">
        <v>11</v>
      </c>
      <c r="K16" s="89" t="s">
        <v>10</v>
      </c>
      <c r="L16" s="91" t="s">
        <v>11</v>
      </c>
    </row>
    <row r="17" spans="1:14" ht="15">
      <c r="A17" s="10">
        <v>11</v>
      </c>
      <c r="B17" s="18" t="s">
        <v>30</v>
      </c>
      <c r="C17" s="32">
        <v>2.731</v>
      </c>
      <c r="D17" s="19">
        <v>3890</v>
      </c>
      <c r="E17" s="20">
        <f>C17*D17/1000</f>
        <v>10.62359</v>
      </c>
      <c r="F17" s="21">
        <f>E17/(C30/100)</f>
        <v>10.581545705303416</v>
      </c>
      <c r="G17" s="20"/>
      <c r="H17" s="21"/>
      <c r="I17" s="20"/>
      <c r="J17" s="21"/>
      <c r="K17" s="20">
        <f>E17+G17-I17</f>
        <v>10.62359</v>
      </c>
      <c r="L17" s="21">
        <f>F17+H17-J17</f>
        <v>10.581545705303416</v>
      </c>
      <c r="N17" s="28"/>
    </row>
    <row r="18" spans="1:14" ht="15">
      <c r="A18" s="10" t="s">
        <v>31</v>
      </c>
      <c r="B18" s="18" t="s">
        <v>32</v>
      </c>
      <c r="C18" s="32" t="s">
        <v>168</v>
      </c>
      <c r="D18" s="19"/>
      <c r="E18" s="20" t="s">
        <v>168</v>
      </c>
      <c r="F18" s="21"/>
      <c r="G18" s="20"/>
      <c r="H18" s="21"/>
      <c r="I18" s="20"/>
      <c r="J18" s="21"/>
      <c r="K18" s="20"/>
      <c r="L18" s="21"/>
      <c r="N18" s="28"/>
    </row>
    <row r="19" spans="1:14" ht="15">
      <c r="A19" s="10" t="s">
        <v>33</v>
      </c>
      <c r="B19" s="303" t="s">
        <v>34</v>
      </c>
      <c r="C19" s="32"/>
      <c r="D19" s="19"/>
      <c r="E19" s="20"/>
      <c r="F19" s="21"/>
      <c r="G19" s="20"/>
      <c r="H19" s="21"/>
      <c r="I19" s="20"/>
      <c r="J19" s="21"/>
      <c r="K19" s="20"/>
      <c r="L19" s="21"/>
      <c r="N19" s="28"/>
    </row>
    <row r="20" spans="1:14" s="145" customFormat="1" ht="15">
      <c r="A20" s="10"/>
      <c r="B20" s="177" t="s">
        <v>325</v>
      </c>
      <c r="C20" s="174">
        <v>2772.74</v>
      </c>
      <c r="D20" s="175">
        <v>3890</v>
      </c>
      <c r="E20" s="63">
        <f>C20*D20/1000</f>
        <v>10785.9586</v>
      </c>
      <c r="F20" s="176">
        <f>E20/(C30/100)</f>
        <v>10743.271709601975</v>
      </c>
      <c r="G20" s="63"/>
      <c r="H20" s="176"/>
      <c r="I20" s="63"/>
      <c r="J20" s="176"/>
      <c r="K20" s="63">
        <f>E20+G20-I20</f>
        <v>10785.9586</v>
      </c>
      <c r="L20" s="176">
        <f>E20+H20-J20</f>
        <v>10785.9586</v>
      </c>
      <c r="N20" s="28"/>
    </row>
    <row r="21" spans="1:14" s="145" customFormat="1" ht="15">
      <c r="A21" s="10"/>
      <c r="B21" s="177" t="s">
        <v>326</v>
      </c>
      <c r="C21" s="174">
        <v>0.529</v>
      </c>
      <c r="D21" s="175">
        <v>3890</v>
      </c>
      <c r="E21" s="63">
        <f>C21*D21/1000</f>
        <v>2.05781</v>
      </c>
      <c r="F21" s="176">
        <f>E21/(C30/100)</f>
        <v>2.049665938522705</v>
      </c>
      <c r="G21" s="63"/>
      <c r="H21" s="176"/>
      <c r="I21" s="63"/>
      <c r="J21" s="176"/>
      <c r="K21" s="63"/>
      <c r="L21" s="176"/>
      <c r="N21" s="28"/>
    </row>
    <row r="22" spans="1:14" s="145" customFormat="1" ht="15">
      <c r="A22" s="10"/>
      <c r="B22" s="177"/>
      <c r="C22" s="174"/>
      <c r="D22" s="175"/>
      <c r="E22" s="63"/>
      <c r="F22" s="176"/>
      <c r="G22" s="63"/>
      <c r="H22" s="176"/>
      <c r="I22" s="63"/>
      <c r="J22" s="176"/>
      <c r="K22" s="63"/>
      <c r="L22" s="176"/>
      <c r="N22" s="28"/>
    </row>
    <row r="23" spans="1:14" s="145" customFormat="1" ht="15">
      <c r="A23" s="10"/>
      <c r="B23" s="177" t="s">
        <v>6</v>
      </c>
      <c r="C23" s="174"/>
      <c r="D23" s="175"/>
      <c r="E23" s="63"/>
      <c r="F23" s="176"/>
      <c r="G23" s="178">
        <v>368.71320499999996</v>
      </c>
      <c r="H23" s="204">
        <v>379.53315900215904</v>
      </c>
      <c r="I23" s="63"/>
      <c r="J23" s="176"/>
      <c r="K23" s="63">
        <f>G23</f>
        <v>368.71320499999996</v>
      </c>
      <c r="L23" s="176">
        <f>H23</f>
        <v>379.53315900215904</v>
      </c>
      <c r="N23" s="28"/>
    </row>
    <row r="24" spans="1:14" s="145" customFormat="1" ht="15.75" thickBot="1">
      <c r="A24" s="10"/>
      <c r="B24" s="190"/>
      <c r="C24" s="174"/>
      <c r="D24" s="175"/>
      <c r="E24" s="63"/>
      <c r="F24" s="176"/>
      <c r="G24" s="63"/>
      <c r="H24" s="176"/>
      <c r="I24" s="63"/>
      <c r="J24" s="176"/>
      <c r="K24" s="63"/>
      <c r="L24" s="176"/>
      <c r="N24" s="28"/>
    </row>
    <row r="25" spans="1:12" ht="15.75" thickBot="1">
      <c r="A25" s="10">
        <v>17</v>
      </c>
      <c r="B25" s="22" t="s">
        <v>9</v>
      </c>
      <c r="C25" s="33">
        <f>SUM(C17:C24)</f>
        <v>2776</v>
      </c>
      <c r="D25" s="23"/>
      <c r="E25" s="179">
        <f>E17+E20+E21</f>
        <v>10798.64</v>
      </c>
      <c r="F25" s="180">
        <f>F17+F20+F21</f>
        <v>10755.9029212458</v>
      </c>
      <c r="G25" s="24">
        <f>G23</f>
        <v>368.71320499999996</v>
      </c>
      <c r="H25" s="25">
        <f>H23</f>
        <v>379.53315900215904</v>
      </c>
      <c r="I25" s="24">
        <v>0</v>
      </c>
      <c r="J25" s="25">
        <v>0</v>
      </c>
      <c r="K25" s="24">
        <f>E25+G25-I25</f>
        <v>11167.353205</v>
      </c>
      <c r="L25" s="25">
        <f>F25+H25-J25</f>
        <v>11135.43608024796</v>
      </c>
    </row>
    <row r="26" spans="3:12" ht="15">
      <c r="C26" s="14"/>
      <c r="E26" s="14"/>
      <c r="F26" s="14"/>
      <c r="G26" s="14"/>
      <c r="H26" s="14"/>
      <c r="I26" s="14"/>
      <c r="J26" s="14"/>
      <c r="K26" s="14"/>
      <c r="L26" s="14"/>
    </row>
    <row r="27" ht="15">
      <c r="B27" s="26"/>
    </row>
    <row r="28" ht="15.75" thickBot="1"/>
    <row r="29" spans="2:3" ht="15.75" thickBot="1">
      <c r="B29" s="94"/>
      <c r="C29" s="97">
        <v>2020</v>
      </c>
    </row>
    <row r="30" spans="2:3" ht="15">
      <c r="B30" s="146" t="s">
        <v>171</v>
      </c>
      <c r="C30" s="98">
        <v>100.39733604019223</v>
      </c>
    </row>
    <row r="31" spans="2:3" ht="15.75" thickBot="1">
      <c r="B31" s="147" t="s">
        <v>172</v>
      </c>
      <c r="C31" s="27">
        <v>0</v>
      </c>
    </row>
  </sheetData>
  <mergeCells count="7">
    <mergeCell ref="K15:L15"/>
    <mergeCell ref="B15:B16"/>
    <mergeCell ref="C15:C16"/>
    <mergeCell ref="D15:D16"/>
    <mergeCell ref="E15:F15"/>
    <mergeCell ref="G15:H15"/>
    <mergeCell ref="I15:J15"/>
  </mergeCells>
  <conditionalFormatting sqref="C27 N17:N24">
    <cfRule type="cellIs" priority="19" dxfId="1" operator="equal">
      <formula>FALSE</formula>
    </cfRule>
    <cfRule type="cellIs" priority="20" dxfId="0" operator="equal">
      <formula>TRUE</formula>
    </cfRule>
  </conditionalFormatting>
  <conditionalFormatting sqref="E27">
    <cfRule type="cellIs" priority="17" dxfId="1" operator="equal">
      <formula>FALSE</formula>
    </cfRule>
    <cfRule type="cellIs" priority="18" dxfId="0" operator="equal">
      <formula>TRUE</formula>
    </cfRule>
  </conditionalFormatting>
  <conditionalFormatting sqref="F27">
    <cfRule type="cellIs" priority="15" dxfId="1" operator="equal">
      <formula>FALSE</formula>
    </cfRule>
    <cfRule type="cellIs" priority="16" dxfId="0" operator="equal">
      <formula>TRUE</formula>
    </cfRule>
  </conditionalFormatting>
  <conditionalFormatting sqref="K27">
    <cfRule type="cellIs" priority="13" dxfId="1" operator="equal">
      <formula>FALSE</formula>
    </cfRule>
    <cfRule type="cellIs" priority="14" dxfId="0" operator="equal">
      <formula>TRUE</formula>
    </cfRule>
  </conditionalFormatting>
  <conditionalFormatting sqref="L27">
    <cfRule type="cellIs" priority="11" dxfId="1" operator="equal">
      <formula>FALSE</formula>
    </cfRule>
    <cfRule type="cellIs" priority="12" dxfId="0" operator="equal">
      <formula>TRUE</formula>
    </cfRule>
  </conditionalFormatting>
  <conditionalFormatting sqref="E8">
    <cfRule type="cellIs" priority="3" dxfId="1" operator="equal">
      <formula>FALSE</formula>
    </cfRule>
    <cfRule type="cellIs" priority="4"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32"/>
  <sheetViews>
    <sheetView zoomScale="90" zoomScaleNormal="90" workbookViewId="0" topLeftCell="A1">
      <selection activeCell="R27" sqref="R27"/>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87</v>
      </c>
    </row>
    <row r="2" ht="4.5" customHeight="1"/>
    <row r="3" spans="2:3" ht="15">
      <c r="B3" s="7" t="s">
        <v>204</v>
      </c>
      <c r="C3" s="29" t="s">
        <v>23</v>
      </c>
    </row>
    <row r="4" spans="2:3" ht="15">
      <c r="B4" s="28" t="s">
        <v>88</v>
      </c>
      <c r="C4" s="4" t="s">
        <v>169</v>
      </c>
    </row>
    <row r="5" ht="14.25" customHeight="1">
      <c r="C5" s="4" t="s">
        <v>170</v>
      </c>
    </row>
    <row r="6" ht="14.25" customHeight="1" thickBot="1"/>
    <row r="7" spans="2:4" ht="16.5" customHeight="1" thickBot="1">
      <c r="B7" s="94"/>
      <c r="C7" s="95" t="s">
        <v>3</v>
      </c>
      <c r="D7" s="9"/>
    </row>
    <row r="8" spans="1:4" ht="15">
      <c r="A8" s="10">
        <v>1</v>
      </c>
      <c r="B8" s="92" t="s">
        <v>0</v>
      </c>
      <c r="C8" s="93">
        <v>0</v>
      </c>
      <c r="D8" s="47"/>
    </row>
    <row r="9" spans="1:3" ht="15">
      <c r="A9" s="10">
        <v>2</v>
      </c>
      <c r="B9" s="11" t="s">
        <v>8</v>
      </c>
      <c r="C9" s="30" t="s">
        <v>168</v>
      </c>
    </row>
    <row r="10" spans="1:3" ht="15">
      <c r="A10" s="10">
        <v>3</v>
      </c>
      <c r="B10" s="12" t="s">
        <v>2</v>
      </c>
      <c r="C10" s="31">
        <v>149.12643678160921</v>
      </c>
    </row>
    <row r="11" spans="1:3" ht="15">
      <c r="A11" s="10">
        <v>7</v>
      </c>
      <c r="B11" s="11" t="s">
        <v>27</v>
      </c>
      <c r="C11" s="30" t="s">
        <v>168</v>
      </c>
    </row>
    <row r="12" spans="2:3" ht="15.75" thickBot="1">
      <c r="B12" s="13" t="s">
        <v>82</v>
      </c>
      <c r="C12" s="38">
        <f>IF(ISNUMBER(C11)=TRUE,C10-C11,C10)</f>
        <v>149.12643678160921</v>
      </c>
    </row>
    <row r="13" spans="2:3" ht="15">
      <c r="B13" s="14"/>
      <c r="C13" s="15"/>
    </row>
    <row r="14" spans="2:3" ht="15.75" thickBot="1">
      <c r="B14" s="16"/>
      <c r="C14" s="17"/>
    </row>
    <row r="15" spans="2:14" ht="16.5" customHeight="1">
      <c r="B15" s="416" t="s">
        <v>1</v>
      </c>
      <c r="C15" s="418" t="s">
        <v>3</v>
      </c>
      <c r="D15" s="420" t="s">
        <v>4</v>
      </c>
      <c r="E15" s="422" t="s">
        <v>5</v>
      </c>
      <c r="F15" s="423"/>
      <c r="G15" s="422" t="s">
        <v>6</v>
      </c>
      <c r="H15" s="423"/>
      <c r="I15" s="422" t="s">
        <v>12</v>
      </c>
      <c r="J15" s="423"/>
      <c r="K15" s="414" t="s">
        <v>7</v>
      </c>
      <c r="L15" s="415"/>
      <c r="N15" s="26"/>
    </row>
    <row r="16" spans="2:12" ht="15.75" thickBot="1">
      <c r="B16" s="417"/>
      <c r="C16" s="419"/>
      <c r="D16" s="421"/>
      <c r="E16" s="89" t="s">
        <v>10</v>
      </c>
      <c r="F16" s="90" t="s">
        <v>11</v>
      </c>
      <c r="G16" s="89" t="s">
        <v>10</v>
      </c>
      <c r="H16" s="90" t="s">
        <v>11</v>
      </c>
      <c r="I16" s="89" t="s">
        <v>10</v>
      </c>
      <c r="J16" s="90" t="s">
        <v>11</v>
      </c>
      <c r="K16" s="89" t="s">
        <v>10</v>
      </c>
      <c r="L16" s="91" t="s">
        <v>11</v>
      </c>
    </row>
    <row r="17" spans="1:14" ht="15">
      <c r="A17" s="10">
        <v>6</v>
      </c>
      <c r="B17" s="52" t="s">
        <v>81</v>
      </c>
      <c r="C17" s="85" t="s">
        <v>168</v>
      </c>
      <c r="D17" s="86"/>
      <c r="E17" s="87"/>
      <c r="F17" s="88"/>
      <c r="G17" s="87"/>
      <c r="H17" s="88"/>
      <c r="I17" s="87"/>
      <c r="J17" s="88"/>
      <c r="K17" s="87"/>
      <c r="L17" s="88"/>
      <c r="N17" s="28"/>
    </row>
    <row r="18" spans="1:14" ht="15">
      <c r="A18" s="10">
        <v>8</v>
      </c>
      <c r="B18" s="18" t="s">
        <v>28</v>
      </c>
      <c r="C18" s="32" t="s">
        <v>168</v>
      </c>
      <c r="D18" s="19"/>
      <c r="E18" s="20"/>
      <c r="F18" s="21"/>
      <c r="G18" s="20"/>
      <c r="H18" s="21"/>
      <c r="I18" s="20"/>
      <c r="J18" s="21"/>
      <c r="K18" s="20"/>
      <c r="L18" s="21"/>
      <c r="N18" s="28"/>
    </row>
    <row r="19" spans="1:14" ht="15">
      <c r="A19" s="10">
        <v>10</v>
      </c>
      <c r="B19" s="18" t="s">
        <v>29</v>
      </c>
      <c r="C19" s="32" t="s">
        <v>168</v>
      </c>
      <c r="D19" s="19" t="s">
        <v>168</v>
      </c>
      <c r="E19" s="20" t="s">
        <v>168</v>
      </c>
      <c r="F19" s="21"/>
      <c r="G19" s="20"/>
      <c r="H19" s="21"/>
      <c r="I19" s="20"/>
      <c r="J19" s="21"/>
      <c r="K19" s="20"/>
      <c r="L19" s="21"/>
      <c r="N19" s="28"/>
    </row>
    <row r="20" spans="1:14" ht="15">
      <c r="A20" s="10">
        <v>11</v>
      </c>
      <c r="B20" s="18" t="s">
        <v>30</v>
      </c>
      <c r="C20" s="32"/>
      <c r="D20" s="19"/>
      <c r="E20" s="20"/>
      <c r="F20" s="21"/>
      <c r="G20" s="20"/>
      <c r="H20" s="21"/>
      <c r="I20" s="20"/>
      <c r="J20" s="21"/>
      <c r="K20" s="20"/>
      <c r="L20" s="21"/>
      <c r="N20" s="28"/>
    </row>
    <row r="21" spans="1:14" ht="15">
      <c r="A21" s="10" t="s">
        <v>31</v>
      </c>
      <c r="B21" s="18" t="s">
        <v>32</v>
      </c>
      <c r="C21" s="32" t="s">
        <v>168</v>
      </c>
      <c r="D21" s="19"/>
      <c r="E21" s="20" t="s">
        <v>168</v>
      </c>
      <c r="F21" s="21"/>
      <c r="G21" s="20"/>
      <c r="H21" s="21"/>
      <c r="I21" s="20"/>
      <c r="J21" s="21"/>
      <c r="K21" s="20"/>
      <c r="L21" s="21"/>
      <c r="N21" s="28"/>
    </row>
    <row r="22" spans="1:14" ht="15">
      <c r="A22" s="10" t="s">
        <v>33</v>
      </c>
      <c r="B22" s="18" t="s">
        <v>34</v>
      </c>
      <c r="C22" s="32">
        <v>149.12643678160921</v>
      </c>
      <c r="D22" s="19">
        <v>13507.986742716199</v>
      </c>
      <c r="E22" s="173">
        <f>C22*D22/1000</f>
        <v>2014.3979310344826</v>
      </c>
      <c r="F22" s="226">
        <f>E22/(C31/100)</f>
        <v>2162.9822565079708</v>
      </c>
      <c r="G22" s="173">
        <v>2.92546</v>
      </c>
      <c r="H22" s="226">
        <v>2.895818705448965</v>
      </c>
      <c r="I22" s="20"/>
      <c r="J22" s="21"/>
      <c r="K22" s="173">
        <f>E22+G22-I22</f>
        <v>2017.3233910344825</v>
      </c>
      <c r="L22" s="226">
        <f>F22+H22-J22</f>
        <v>2165.87807521342</v>
      </c>
      <c r="N22" s="28"/>
    </row>
    <row r="23" spans="1:14" ht="15">
      <c r="A23" s="10" t="s">
        <v>35</v>
      </c>
      <c r="B23" s="18" t="s">
        <v>36</v>
      </c>
      <c r="C23" s="42" t="s">
        <v>168</v>
      </c>
      <c r="D23" s="19"/>
      <c r="E23" s="20" t="s">
        <v>168</v>
      </c>
      <c r="F23" s="21"/>
      <c r="G23" s="20"/>
      <c r="H23" s="21"/>
      <c r="I23" s="20"/>
      <c r="J23" s="21"/>
      <c r="K23" s="20"/>
      <c r="L23" s="21"/>
      <c r="N23" s="28"/>
    </row>
    <row r="24" spans="1:14" ht="15">
      <c r="A24" s="10">
        <v>13</v>
      </c>
      <c r="B24" s="18" t="s">
        <v>37</v>
      </c>
      <c r="C24" s="42"/>
      <c r="D24" s="19"/>
      <c r="E24" s="20"/>
      <c r="F24" s="21"/>
      <c r="G24" s="20"/>
      <c r="H24" s="21"/>
      <c r="I24" s="20"/>
      <c r="J24" s="21"/>
      <c r="K24" s="20"/>
      <c r="L24" s="21"/>
      <c r="N24" s="28"/>
    </row>
    <row r="25" spans="1:14" ht="15.75" thickBot="1">
      <c r="A25" s="10">
        <v>16</v>
      </c>
      <c r="B25" s="18" t="s">
        <v>21</v>
      </c>
      <c r="C25" s="42" t="s">
        <v>168</v>
      </c>
      <c r="D25" s="19"/>
      <c r="E25" s="20" t="s">
        <v>168</v>
      </c>
      <c r="F25" s="21"/>
      <c r="G25" s="20"/>
      <c r="H25" s="21"/>
      <c r="I25" s="20"/>
      <c r="J25" s="21"/>
      <c r="K25" s="20"/>
      <c r="L25" s="21"/>
      <c r="N25" s="28"/>
    </row>
    <row r="26" spans="1:12" ht="15.75" thickBot="1">
      <c r="A26" s="10">
        <v>17</v>
      </c>
      <c r="B26" s="22" t="s">
        <v>9</v>
      </c>
      <c r="C26" s="33">
        <f>SUM(C17:C25)</f>
        <v>149.12643678160921</v>
      </c>
      <c r="D26" s="23"/>
      <c r="E26" s="179">
        <f>E22</f>
        <v>2014.3979310344826</v>
      </c>
      <c r="F26" s="180">
        <f>F22</f>
        <v>2162.9822565079708</v>
      </c>
      <c r="G26" s="24">
        <v>0</v>
      </c>
      <c r="H26" s="25">
        <v>0</v>
      </c>
      <c r="I26" s="24">
        <v>0</v>
      </c>
      <c r="J26" s="25">
        <v>0</v>
      </c>
      <c r="K26" s="179">
        <f>K22</f>
        <v>2017.3233910344825</v>
      </c>
      <c r="L26" s="180">
        <f>L22</f>
        <v>2165.87807521342</v>
      </c>
    </row>
    <row r="27" spans="3:12" ht="15">
      <c r="C27" s="14"/>
      <c r="E27" s="14"/>
      <c r="F27" s="14"/>
      <c r="G27" s="14"/>
      <c r="H27" s="14"/>
      <c r="I27" s="14"/>
      <c r="J27" s="14"/>
      <c r="K27" s="14"/>
      <c r="L27" s="14"/>
    </row>
    <row r="28" ht="15">
      <c r="B28" s="26"/>
    </row>
    <row r="29" ht="15.75" thickBot="1"/>
    <row r="30" spans="2:3" ht="15.75" thickBot="1">
      <c r="B30" s="94"/>
      <c r="C30" s="97">
        <v>2020</v>
      </c>
    </row>
    <row r="31" spans="2:3" ht="15">
      <c r="B31" s="146" t="s">
        <v>171</v>
      </c>
      <c r="C31" s="98">
        <v>93.13058047395312</v>
      </c>
    </row>
    <row r="32" spans="2:3" ht="15.75" thickBot="1">
      <c r="B32" s="147" t="s">
        <v>172</v>
      </c>
      <c r="C32" s="27">
        <v>0</v>
      </c>
    </row>
  </sheetData>
  <mergeCells count="7">
    <mergeCell ref="K15:L15"/>
    <mergeCell ref="B15:B16"/>
    <mergeCell ref="C15:C16"/>
    <mergeCell ref="D15:D16"/>
    <mergeCell ref="E15:F15"/>
    <mergeCell ref="G15:H15"/>
    <mergeCell ref="I15:J15"/>
  </mergeCells>
  <conditionalFormatting sqref="C28 N18:N25">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E8">
    <cfRule type="cellIs" priority="3" dxfId="1" operator="equal">
      <formula>FALSE</formula>
    </cfRule>
    <cfRule type="cellIs" priority="4" dxfId="0" operator="equal">
      <formula>TRUE</formula>
    </cfRule>
  </conditionalFormatting>
  <conditionalFormatting sqref="N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28"/>
  <sheetViews>
    <sheetView zoomScale="90" zoomScaleNormal="90" workbookViewId="0" topLeftCell="A1">
      <selection activeCell="F22" sqref="F22"/>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89</v>
      </c>
    </row>
    <row r="2" ht="4.5" customHeight="1"/>
    <row r="3" spans="2:3" ht="15">
      <c r="B3" s="7" t="s">
        <v>203</v>
      </c>
      <c r="C3" s="29" t="s">
        <v>23</v>
      </c>
    </row>
    <row r="4" spans="2:3" ht="15">
      <c r="B4" s="28" t="s">
        <v>90</v>
      </c>
      <c r="C4" s="4" t="s">
        <v>169</v>
      </c>
    </row>
    <row r="5" ht="14.25" customHeight="1">
      <c r="C5" s="4" t="s">
        <v>170</v>
      </c>
    </row>
    <row r="6" ht="14.25" customHeight="1" thickBot="1"/>
    <row r="7" spans="2:4" ht="16.5" customHeight="1" thickBot="1">
      <c r="B7" s="94"/>
      <c r="C7" s="95" t="s">
        <v>3</v>
      </c>
      <c r="D7" s="9"/>
    </row>
    <row r="8" spans="1:4" ht="15">
      <c r="A8" s="10">
        <v>1</v>
      </c>
      <c r="B8" s="92" t="s">
        <v>0</v>
      </c>
      <c r="C8" s="93">
        <v>0</v>
      </c>
      <c r="D8" s="47"/>
    </row>
    <row r="9" spans="1:3" ht="15">
      <c r="A9" s="10">
        <v>2</v>
      </c>
      <c r="B9" s="11" t="s">
        <v>8</v>
      </c>
      <c r="C9" s="30" t="s">
        <v>168</v>
      </c>
    </row>
    <row r="10" spans="1:3" ht="15">
      <c r="A10" s="10">
        <v>3</v>
      </c>
      <c r="B10" s="12" t="s">
        <v>2</v>
      </c>
      <c r="C10" s="31">
        <v>3.280813068709999</v>
      </c>
    </row>
    <row r="11" spans="1:3" ht="15">
      <c r="A11" s="10">
        <v>7</v>
      </c>
      <c r="B11" s="11" t="s">
        <v>27</v>
      </c>
      <c r="C11" s="30" t="s">
        <v>168</v>
      </c>
    </row>
    <row r="12" spans="2:3" ht="15.75" thickBot="1">
      <c r="B12" s="13" t="s">
        <v>82</v>
      </c>
      <c r="C12" s="38">
        <f>IF(ISNUMBER(C11)=TRUE,C10-C11,C10)</f>
        <v>3.280813068709999</v>
      </c>
    </row>
    <row r="13" spans="2:3" ht="15">
      <c r="B13" s="14"/>
      <c r="C13" s="15"/>
    </row>
    <row r="14" spans="2:3" ht="15.75" thickBot="1">
      <c r="B14" s="16"/>
      <c r="C14" s="17"/>
    </row>
    <row r="15" spans="2:14" ht="16.5" customHeight="1">
      <c r="B15" s="416" t="s">
        <v>1</v>
      </c>
      <c r="C15" s="418" t="s">
        <v>3</v>
      </c>
      <c r="D15" s="420" t="s">
        <v>4</v>
      </c>
      <c r="E15" s="422" t="s">
        <v>5</v>
      </c>
      <c r="F15" s="423"/>
      <c r="G15" s="422" t="s">
        <v>6</v>
      </c>
      <c r="H15" s="423"/>
      <c r="I15" s="422" t="s">
        <v>12</v>
      </c>
      <c r="J15" s="423"/>
      <c r="K15" s="414" t="s">
        <v>7</v>
      </c>
      <c r="L15" s="415"/>
      <c r="N15" s="26"/>
    </row>
    <row r="16" spans="2:12" ht="15.75" thickBot="1">
      <c r="B16" s="417"/>
      <c r="C16" s="419"/>
      <c r="D16" s="421"/>
      <c r="E16" s="89" t="s">
        <v>10</v>
      </c>
      <c r="F16" s="90" t="s">
        <v>11</v>
      </c>
      <c r="G16" s="89" t="s">
        <v>10</v>
      </c>
      <c r="H16" s="90" t="s">
        <v>11</v>
      </c>
      <c r="I16" s="89" t="s">
        <v>10</v>
      </c>
      <c r="J16" s="90" t="s">
        <v>11</v>
      </c>
      <c r="K16" s="89" t="s">
        <v>10</v>
      </c>
      <c r="L16" s="91" t="s">
        <v>11</v>
      </c>
    </row>
    <row r="17" spans="1:14" ht="15">
      <c r="A17" s="10"/>
      <c r="B17" s="52"/>
      <c r="C17" s="85" t="s">
        <v>168</v>
      </c>
      <c r="D17" s="86"/>
      <c r="E17" s="87"/>
      <c r="F17" s="88"/>
      <c r="G17" s="87"/>
      <c r="H17" s="88"/>
      <c r="I17" s="87"/>
      <c r="J17" s="88"/>
      <c r="K17" s="87"/>
      <c r="L17" s="88"/>
      <c r="N17" s="28"/>
    </row>
    <row r="18" spans="1:14" ht="15">
      <c r="A18" s="10"/>
      <c r="B18" s="18"/>
      <c r="C18" s="32" t="s">
        <v>168</v>
      </c>
      <c r="D18" s="19"/>
      <c r="E18" s="20"/>
      <c r="F18" s="21"/>
      <c r="G18" s="20"/>
      <c r="H18" s="21"/>
      <c r="I18" s="20"/>
      <c r="J18" s="21"/>
      <c r="K18" s="20"/>
      <c r="L18" s="21"/>
      <c r="N18" s="28"/>
    </row>
    <row r="19" spans="1:14" s="145" customFormat="1" ht="15">
      <c r="A19" s="10"/>
      <c r="B19" s="177" t="s">
        <v>327</v>
      </c>
      <c r="C19" s="65">
        <v>3.280813068709999</v>
      </c>
      <c r="D19" s="175">
        <v>87722.12352999461</v>
      </c>
      <c r="E19" s="63">
        <f>C19*D19/1000</f>
        <v>287.7998892921992</v>
      </c>
      <c r="F19" s="176"/>
      <c r="G19" s="63"/>
      <c r="H19" s="176"/>
      <c r="I19" s="63"/>
      <c r="J19" s="176"/>
      <c r="K19" s="63"/>
      <c r="L19" s="176"/>
      <c r="N19" s="28"/>
    </row>
    <row r="20" spans="1:14" s="145" customFormat="1" ht="15">
      <c r="A20" s="10"/>
      <c r="B20" s="177"/>
      <c r="C20" s="174"/>
      <c r="D20" s="175"/>
      <c r="E20" s="63"/>
      <c r="F20" s="176"/>
      <c r="G20" s="63"/>
      <c r="H20" s="176"/>
      <c r="I20" s="63"/>
      <c r="J20" s="176"/>
      <c r="K20" s="63"/>
      <c r="L20" s="176"/>
      <c r="N20" s="28"/>
    </row>
    <row r="21" spans="1:14" s="145" customFormat="1" ht="15.75" thickBot="1">
      <c r="A21" s="10"/>
      <c r="B21" s="177"/>
      <c r="C21" s="174"/>
      <c r="D21" s="175"/>
      <c r="E21" s="63"/>
      <c r="F21" s="176"/>
      <c r="G21" s="63"/>
      <c r="H21" s="176"/>
      <c r="I21" s="63"/>
      <c r="J21" s="176"/>
      <c r="K21" s="63"/>
      <c r="L21" s="176"/>
      <c r="N21" s="28"/>
    </row>
    <row r="22" spans="1:12" ht="15.75" thickBot="1">
      <c r="A22" s="10"/>
      <c r="B22" s="22" t="s">
        <v>9</v>
      </c>
      <c r="C22" s="33">
        <f>SUM(C17:C21)</f>
        <v>3.280813068709999</v>
      </c>
      <c r="D22" s="23"/>
      <c r="E22" s="24">
        <f>E19</f>
        <v>287.7998892921992</v>
      </c>
      <c r="F22" s="25">
        <f>E22/(C27/100)</f>
        <v>287.7998892921992</v>
      </c>
      <c r="G22" s="24">
        <v>0</v>
      </c>
      <c r="H22" s="25">
        <v>0</v>
      </c>
      <c r="I22" s="24">
        <v>0</v>
      </c>
      <c r="J22" s="25">
        <v>0</v>
      </c>
      <c r="K22" s="24">
        <f>E22+G22-I22</f>
        <v>287.7998892921992</v>
      </c>
      <c r="L22" s="25">
        <f>F22+H22-J22</f>
        <v>287.7998892921992</v>
      </c>
    </row>
    <row r="23" spans="3:12" ht="15">
      <c r="C23" s="14"/>
      <c r="E23" s="14"/>
      <c r="F23" s="14"/>
      <c r="G23" s="14"/>
      <c r="H23" s="14"/>
      <c r="I23" s="14"/>
      <c r="J23" s="14"/>
      <c r="K23" s="14"/>
      <c r="L23" s="14"/>
    </row>
    <row r="24" ht="15">
      <c r="B24" s="26"/>
    </row>
    <row r="25" ht="15.75" thickBot="1"/>
    <row r="26" spans="2:3" ht="15.75" thickBot="1">
      <c r="B26" s="94"/>
      <c r="C26" s="97">
        <v>2020</v>
      </c>
    </row>
    <row r="27" spans="2:3" ht="15">
      <c r="B27" s="146" t="s">
        <v>171</v>
      </c>
      <c r="C27" s="98">
        <v>100</v>
      </c>
    </row>
    <row r="28" spans="2:3" ht="15.75" thickBot="1">
      <c r="B28" s="147" t="s">
        <v>172</v>
      </c>
      <c r="C28" s="27">
        <v>0</v>
      </c>
    </row>
  </sheetData>
  <mergeCells count="7">
    <mergeCell ref="K15:L15"/>
    <mergeCell ref="B15:B16"/>
    <mergeCell ref="C15:C16"/>
    <mergeCell ref="D15:D16"/>
    <mergeCell ref="E15:F15"/>
    <mergeCell ref="G15:H15"/>
    <mergeCell ref="I15:J15"/>
  </mergeCells>
  <conditionalFormatting sqref="C24 N18:N21">
    <cfRule type="cellIs" priority="13" dxfId="1" operator="equal">
      <formula>FALSE</formula>
    </cfRule>
    <cfRule type="cellIs" priority="14" dxfId="0" operator="equal">
      <formula>TRUE</formula>
    </cfRule>
  </conditionalFormatting>
  <conditionalFormatting sqref="E24">
    <cfRule type="cellIs" priority="11" dxfId="1" operator="equal">
      <formula>FALSE</formula>
    </cfRule>
    <cfRule type="cellIs" priority="12" dxfId="0" operator="equal">
      <formula>TRUE</formula>
    </cfRule>
  </conditionalFormatting>
  <conditionalFormatting sqref="F24">
    <cfRule type="cellIs" priority="9" dxfId="1" operator="equal">
      <formula>FALSE</formula>
    </cfRule>
    <cfRule type="cellIs" priority="10" dxfId="0" operator="equal">
      <formula>TRUE</formula>
    </cfRule>
  </conditionalFormatting>
  <conditionalFormatting sqref="K24">
    <cfRule type="cellIs" priority="7" dxfId="1" operator="equal">
      <formula>FALSE</formula>
    </cfRule>
    <cfRule type="cellIs" priority="8" dxfId="0" operator="equal">
      <formula>TRUE</formula>
    </cfRule>
  </conditionalFormatting>
  <conditionalFormatting sqref="L24">
    <cfRule type="cellIs" priority="5" dxfId="1" operator="equal">
      <formula>FALSE</formula>
    </cfRule>
    <cfRule type="cellIs" priority="6" dxfId="0" operator="equal">
      <formula>TRUE</formula>
    </cfRule>
  </conditionalFormatting>
  <conditionalFormatting sqref="E8">
    <cfRule type="cellIs" priority="3" dxfId="1" operator="equal">
      <formula>FALSE</formula>
    </cfRule>
    <cfRule type="cellIs" priority="4" dxfId="0" operator="equal">
      <formula>TRUE</formula>
    </cfRule>
  </conditionalFormatting>
  <conditionalFormatting sqref="N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L6"/>
  <sheetViews>
    <sheetView zoomScale="90" zoomScaleNormal="90" workbookViewId="0" topLeftCell="A1">
      <selection activeCell="B29" sqref="B29"/>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91</v>
      </c>
    </row>
    <row r="2" ht="4.5" customHeight="1"/>
    <row r="3" spans="2:3" ht="15">
      <c r="B3" s="7" t="s">
        <v>202</v>
      </c>
      <c r="C3" s="4" t="s">
        <v>170</v>
      </c>
    </row>
    <row r="4" spans="2:3" ht="15">
      <c r="B4" s="28" t="s">
        <v>92</v>
      </c>
      <c r="C4" s="4"/>
    </row>
    <row r="5" ht="14.25" customHeight="1">
      <c r="C5" s="4"/>
    </row>
    <row r="6" spans="2:12" ht="31.9" customHeight="1">
      <c r="B6" s="424" t="s">
        <v>403</v>
      </c>
      <c r="C6" s="424"/>
      <c r="D6" s="424"/>
      <c r="E6" s="424"/>
      <c r="F6" s="424"/>
      <c r="G6" s="424"/>
      <c r="H6" s="424"/>
      <c r="I6" s="424"/>
      <c r="J6" s="424"/>
      <c r="K6" s="424"/>
      <c r="L6" s="424"/>
    </row>
    <row r="7" ht="14.25" customHeight="1"/>
  </sheetData>
  <mergeCells count="1">
    <mergeCell ref="B6:L6"/>
  </mergeCells>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C7"/>
  <sheetViews>
    <sheetView zoomScale="90" zoomScaleNormal="90" workbookViewId="0" topLeftCell="A1">
      <selection activeCell="D31" sqref="D30:D31"/>
    </sheetView>
  </sheetViews>
  <sheetFormatPr defaultColWidth="8.8515625" defaultRowHeight="15"/>
  <cols>
    <col min="1" max="1" width="5.00390625" style="5" bestFit="1" customWidth="1"/>
    <col min="2" max="2" width="48.7109375" style="5"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93</v>
      </c>
    </row>
    <row r="2" ht="4.5" customHeight="1"/>
    <row r="3" spans="2:3" ht="30">
      <c r="B3" s="57" t="s">
        <v>201</v>
      </c>
      <c r="C3" s="58" t="s">
        <v>170</v>
      </c>
    </row>
    <row r="4" spans="2:3" ht="15">
      <c r="B4" s="28" t="s">
        <v>94</v>
      </c>
      <c r="C4" s="4"/>
    </row>
    <row r="5" spans="2:3" s="145" customFormat="1" ht="15">
      <c r="B5" s="28"/>
      <c r="C5" s="4"/>
    </row>
    <row r="6" spans="2:3" s="145" customFormat="1" ht="15">
      <c r="B6" s="28" t="s">
        <v>430</v>
      </c>
      <c r="C6" s="4"/>
    </row>
    <row r="7" spans="2:3" ht="15">
      <c r="B7" s="28"/>
      <c r="C7" s="4"/>
    </row>
  </sheetData>
  <printOptions/>
  <pageMargins left="0.7" right="0.7" top="0.787401575" bottom="0.7874015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E40"/>
  <sheetViews>
    <sheetView zoomScale="80" zoomScaleNormal="80" workbookViewId="0" topLeftCell="A1">
      <selection activeCell="J29" sqref="J29"/>
    </sheetView>
  </sheetViews>
  <sheetFormatPr defaultColWidth="8.8515625" defaultRowHeight="15"/>
  <cols>
    <col min="1" max="1" width="9.8515625" style="5" customWidth="1"/>
    <col min="2" max="2" width="46.7109375" style="5" customWidth="1"/>
    <col min="3" max="3" width="14.421875" style="5" customWidth="1"/>
    <col min="4" max="4" width="14.8515625" style="5" customWidth="1"/>
    <col min="5" max="5" width="15.7109375" style="5" customWidth="1"/>
    <col min="6" max="6" width="4.00390625" style="5" customWidth="1"/>
    <col min="7" max="8" width="14.140625" style="5" bestFit="1" customWidth="1"/>
    <col min="9" max="9" width="3.140625" style="5" customWidth="1"/>
    <col min="10" max="10" width="17.00390625" style="5" bestFit="1" customWidth="1"/>
    <col min="11" max="11" width="12.7109375" style="5" bestFit="1" customWidth="1"/>
    <col min="12" max="12" width="4.140625" style="5" customWidth="1"/>
    <col min="13" max="13" width="12.421875" style="5" customWidth="1"/>
    <col min="14" max="14" width="11.421875" style="5" customWidth="1"/>
    <col min="15" max="15" width="3.7109375" style="5" customWidth="1"/>
    <col min="16" max="17" width="12.00390625" style="5" customWidth="1"/>
    <col min="18" max="18" width="3.28125" style="5" customWidth="1"/>
    <col min="19" max="19" width="14.57421875" style="5" customWidth="1"/>
    <col min="20" max="20" width="11.8515625" style="5" customWidth="1"/>
    <col min="21" max="21" width="10.7109375" style="5" customWidth="1"/>
    <col min="22" max="22" width="3.421875" style="5" customWidth="1"/>
    <col min="23" max="23" width="11.8515625" style="5" customWidth="1"/>
    <col min="24" max="24" width="11.140625" style="5" customWidth="1"/>
    <col min="25" max="25" width="2.8515625" style="5" customWidth="1"/>
    <col min="26" max="26" width="13.00390625" style="5" customWidth="1"/>
    <col min="27" max="27" width="10.7109375" style="5" customWidth="1"/>
    <col min="28" max="28" width="4.140625" style="5" customWidth="1"/>
    <col min="29" max="29" width="9.7109375" style="5" customWidth="1"/>
    <col min="30" max="16384" width="8.8515625" style="5" customWidth="1"/>
  </cols>
  <sheetData>
    <row r="1" s="145" customFormat="1" ht="18.75">
      <c r="A1" s="6" t="s">
        <v>395</v>
      </c>
    </row>
    <row r="2" s="145" customFormat="1" ht="15"/>
    <row r="3" s="145" customFormat="1" ht="15">
      <c r="A3" s="28" t="s">
        <v>428</v>
      </c>
    </row>
    <row r="4" s="145" customFormat="1" ht="15">
      <c r="A4" s="28" t="s">
        <v>429</v>
      </c>
    </row>
    <row r="5" s="145" customFormat="1" ht="15">
      <c r="A5" s="28" t="s">
        <v>402</v>
      </c>
    </row>
    <row r="6" s="145" customFormat="1" ht="9.75" customHeight="1"/>
    <row r="7" s="145" customFormat="1" ht="15" hidden="1"/>
    <row r="8" s="145" customFormat="1" ht="15">
      <c r="A8" s="28" t="s">
        <v>433</v>
      </c>
    </row>
    <row r="9" s="145" customFormat="1" ht="15"/>
    <row r="10" spans="1:29" s="145" customFormat="1" ht="39.75" customHeight="1">
      <c r="A10"/>
      <c r="B10"/>
      <c r="C10" s="425" t="s">
        <v>396</v>
      </c>
      <c r="D10" s="425"/>
      <c r="E10" s="425"/>
      <c r="F10" s="425"/>
      <c r="G10" s="425"/>
      <c r="H10" s="425"/>
      <c r="I10" s="425"/>
      <c r="J10" s="425"/>
      <c r="K10" s="425"/>
      <c r="L10" s="425"/>
      <c r="M10" s="425"/>
      <c r="N10" s="425"/>
      <c r="O10" s="425"/>
      <c r="P10" s="425"/>
      <c r="Q10" s="425"/>
      <c r="R10" s="425"/>
      <c r="S10" s="425"/>
      <c r="T10" s="425"/>
      <c r="U10" s="425"/>
      <c r="V10" s="425"/>
      <c r="W10" s="425"/>
      <c r="X10" s="425"/>
      <c r="Y10"/>
      <c r="Z10" s="425" t="s">
        <v>352</v>
      </c>
      <c r="AA10" s="425"/>
      <c r="AB10"/>
      <c r="AC10"/>
    </row>
    <row r="11" spans="1:29" s="145" customFormat="1" ht="60" customHeight="1">
      <c r="A11"/>
      <c r="B11"/>
      <c r="C11" s="350" t="s">
        <v>353</v>
      </c>
      <c r="D11" s="426" t="s">
        <v>354</v>
      </c>
      <c r="E11" s="427"/>
      <c r="F11" s="351"/>
      <c r="G11" s="426" t="s">
        <v>355</v>
      </c>
      <c r="H11" s="427"/>
      <c r="I11" s="351"/>
      <c r="J11" s="426" t="s">
        <v>356</v>
      </c>
      <c r="K11" s="427"/>
      <c r="L11" s="351"/>
      <c r="M11" s="426" t="s">
        <v>357</v>
      </c>
      <c r="N11" s="427"/>
      <c r="O11" s="351"/>
      <c r="P11" s="426" t="s">
        <v>358</v>
      </c>
      <c r="Q11" s="427"/>
      <c r="R11"/>
      <c r="S11" s="426" t="s">
        <v>359</v>
      </c>
      <c r="T11" s="427"/>
      <c r="U11" s="352" t="s">
        <v>360</v>
      </c>
      <c r="V11" s="353"/>
      <c r="W11" s="428" t="s">
        <v>361</v>
      </c>
      <c r="X11" s="428"/>
      <c r="Y11"/>
      <c r="Z11" s="428" t="s">
        <v>362</v>
      </c>
      <c r="AA11" s="428"/>
      <c r="AB11"/>
      <c r="AC11" s="354" t="s">
        <v>363</v>
      </c>
    </row>
    <row r="12" spans="1:29" s="145" customFormat="1" ht="63.75" customHeight="1">
      <c r="A12"/>
      <c r="B12" s="355" t="s">
        <v>364</v>
      </c>
      <c r="C12" s="356" t="s">
        <v>365</v>
      </c>
      <c r="D12" s="360" t="s">
        <v>366</v>
      </c>
      <c r="E12" s="360" t="s">
        <v>365</v>
      </c>
      <c r="F12" s="356"/>
      <c r="G12" s="361" t="s">
        <v>366</v>
      </c>
      <c r="H12" s="361" t="s">
        <v>365</v>
      </c>
      <c r="I12" s="361"/>
      <c r="J12" s="361" t="s">
        <v>366</v>
      </c>
      <c r="K12" s="361" t="s">
        <v>365</v>
      </c>
      <c r="L12" s="361"/>
      <c r="M12" s="361" t="s">
        <v>366</v>
      </c>
      <c r="N12" s="361" t="s">
        <v>365</v>
      </c>
      <c r="O12" s="361"/>
      <c r="P12" s="361" t="s">
        <v>366</v>
      </c>
      <c r="Q12" s="361" t="s">
        <v>367</v>
      </c>
      <c r="R12"/>
      <c r="S12" s="357" t="s">
        <v>366</v>
      </c>
      <c r="T12" s="357" t="s">
        <v>367</v>
      </c>
      <c r="U12" s="354" t="s">
        <v>365</v>
      </c>
      <c r="V12" s="358"/>
      <c r="W12" s="356" t="s">
        <v>366</v>
      </c>
      <c r="X12" s="356" t="s">
        <v>365</v>
      </c>
      <c r="Y12"/>
      <c r="Z12" s="356" t="s">
        <v>366</v>
      </c>
      <c r="AA12" s="356" t="s">
        <v>365</v>
      </c>
      <c r="AB12"/>
      <c r="AC12" s="354" t="s">
        <v>365</v>
      </c>
    </row>
    <row r="13" spans="1:29" s="145" customFormat="1" ht="15">
      <c r="A13" s="359">
        <v>19010</v>
      </c>
      <c r="B13" s="359" t="s">
        <v>368</v>
      </c>
      <c r="C13" s="362">
        <v>2978.5665083652075</v>
      </c>
      <c r="D13" s="363">
        <v>0.22</v>
      </c>
      <c r="E13" s="362">
        <v>102.86430714243072</v>
      </c>
      <c r="F13" s="364"/>
      <c r="G13" s="363">
        <v>0</v>
      </c>
      <c r="H13" s="362">
        <v>0</v>
      </c>
      <c r="I13" s="364"/>
      <c r="J13" s="363">
        <v>0</v>
      </c>
      <c r="K13" s="362">
        <v>0</v>
      </c>
      <c r="L13" s="364"/>
      <c r="M13" s="363">
        <v>0</v>
      </c>
      <c r="N13" s="362"/>
      <c r="O13" s="364"/>
      <c r="P13" s="363">
        <v>0</v>
      </c>
      <c r="Q13" s="362"/>
      <c r="R13" s="359"/>
      <c r="S13" s="365">
        <v>0.3</v>
      </c>
      <c r="T13" s="366">
        <v>35.62664340484803</v>
      </c>
      <c r="U13" s="367">
        <f>C13+E13+H13+K13+N13+Q13-T13</f>
        <v>3045.8041721027903</v>
      </c>
      <c r="V13" s="367"/>
      <c r="W13" s="206"/>
      <c r="X13" s="362"/>
      <c r="Y13" s="359"/>
      <c r="Z13" s="206"/>
      <c r="AA13" s="362">
        <v>0</v>
      </c>
      <c r="AB13" s="359"/>
      <c r="AC13" s="367">
        <f>U13+AA13-X13</f>
        <v>3045.8041721027903</v>
      </c>
    </row>
    <row r="14" spans="1:29" s="145" customFormat="1" ht="15">
      <c r="A14" s="359">
        <v>19020</v>
      </c>
      <c r="B14" s="359" t="s">
        <v>369</v>
      </c>
      <c r="C14" s="362">
        <v>4368.768344907897</v>
      </c>
      <c r="D14" s="363">
        <v>0</v>
      </c>
      <c r="E14" s="362">
        <v>0</v>
      </c>
      <c r="F14" s="364"/>
      <c r="G14" s="363">
        <v>0</v>
      </c>
      <c r="H14" s="362">
        <v>0</v>
      </c>
      <c r="I14" s="364"/>
      <c r="J14" s="363">
        <v>0</v>
      </c>
      <c r="K14" s="362">
        <v>0</v>
      </c>
      <c r="L14" s="364"/>
      <c r="M14" s="363">
        <v>0</v>
      </c>
      <c r="N14" s="362"/>
      <c r="O14" s="364"/>
      <c r="P14" s="363">
        <v>0.3</v>
      </c>
      <c r="Q14" s="362">
        <v>145.5243134295111</v>
      </c>
      <c r="R14" s="359"/>
      <c r="S14" s="365">
        <v>0</v>
      </c>
      <c r="T14" s="368"/>
      <c r="U14" s="367">
        <f>C14+E14+H14+K14+N14+Q14-T14</f>
        <v>4514.292658337408</v>
      </c>
      <c r="V14" s="367"/>
      <c r="W14" s="206"/>
      <c r="X14" s="362">
        <v>473.73403189938216</v>
      </c>
      <c r="Y14" s="369" t="s">
        <v>370</v>
      </c>
      <c r="Z14" s="206"/>
      <c r="AA14" s="362">
        <v>15.264250523062136</v>
      </c>
      <c r="AB14" s="359"/>
      <c r="AC14" s="367">
        <f>U14+AA14-X14</f>
        <v>4055.8228769610887</v>
      </c>
    </row>
    <row r="15" spans="1:29" s="145" customFormat="1" ht="15">
      <c r="A15" s="359">
        <v>19030</v>
      </c>
      <c r="B15" s="359" t="s">
        <v>371</v>
      </c>
      <c r="C15" s="362">
        <v>3267.293004508144</v>
      </c>
      <c r="D15" s="363">
        <v>0.31</v>
      </c>
      <c r="E15" s="362">
        <v>144.9451600643342</v>
      </c>
      <c r="F15" s="364"/>
      <c r="G15" s="363">
        <v>0</v>
      </c>
      <c r="H15" s="362">
        <v>0</v>
      </c>
      <c r="I15" s="364"/>
      <c r="J15" s="363">
        <v>0</v>
      </c>
      <c r="K15" s="362">
        <v>0</v>
      </c>
      <c r="L15" s="364"/>
      <c r="M15" s="363">
        <v>0</v>
      </c>
      <c r="N15" s="362"/>
      <c r="O15" s="364"/>
      <c r="P15" s="363">
        <v>0</v>
      </c>
      <c r="Q15" s="362"/>
      <c r="R15" s="359"/>
      <c r="S15" s="365">
        <v>0.25</v>
      </c>
      <c r="T15" s="366">
        <v>29.688869504040028</v>
      </c>
      <c r="U15" s="367">
        <f aca="true" t="shared" si="0" ref="U15:U31">C15+E15+H15+K15+N15+Q15-T15</f>
        <v>3382.549295068438</v>
      </c>
      <c r="V15" s="367"/>
      <c r="W15" s="206"/>
      <c r="X15" s="362"/>
      <c r="Y15" s="359"/>
      <c r="Z15" s="206"/>
      <c r="AA15" s="362">
        <v>0</v>
      </c>
      <c r="AB15" s="359"/>
      <c r="AC15" s="367">
        <f aca="true" t="shared" si="1" ref="AC15:AC20">U15+AA15-X15</f>
        <v>3382.549295068438</v>
      </c>
    </row>
    <row r="16" spans="1:29" s="145" customFormat="1" ht="15">
      <c r="A16" s="359">
        <v>19040</v>
      </c>
      <c r="B16" s="359" t="s">
        <v>372</v>
      </c>
      <c r="C16" s="362">
        <v>1091.3319248323558</v>
      </c>
      <c r="D16" s="363">
        <v>0.09</v>
      </c>
      <c r="E16" s="362">
        <v>42.08085292190347</v>
      </c>
      <c r="F16" s="206"/>
      <c r="G16" s="363">
        <v>0</v>
      </c>
      <c r="H16" s="362">
        <v>0</v>
      </c>
      <c r="I16" s="206"/>
      <c r="J16" s="363">
        <v>0</v>
      </c>
      <c r="K16" s="362">
        <v>0</v>
      </c>
      <c r="L16" s="206"/>
      <c r="M16" s="363">
        <v>0</v>
      </c>
      <c r="N16" s="362"/>
      <c r="O16" s="206"/>
      <c r="P16" s="363">
        <v>0</v>
      </c>
      <c r="Q16" s="362"/>
      <c r="R16" s="359"/>
      <c r="S16" s="365">
        <v>0.25</v>
      </c>
      <c r="T16" s="366">
        <v>29.688869504040028</v>
      </c>
      <c r="U16" s="367">
        <f t="shared" si="0"/>
        <v>1103.7239082502192</v>
      </c>
      <c r="V16" s="367"/>
      <c r="W16" s="206"/>
      <c r="X16" s="362">
        <v>0</v>
      </c>
      <c r="Y16" s="359"/>
      <c r="Z16" s="206"/>
      <c r="AA16" s="362">
        <v>0</v>
      </c>
      <c r="AB16" s="359"/>
      <c r="AC16" s="367">
        <f t="shared" si="1"/>
        <v>1103.7239082502192</v>
      </c>
    </row>
    <row r="17" spans="1:29" s="145" customFormat="1" ht="15">
      <c r="A17" s="359">
        <v>19050</v>
      </c>
      <c r="B17" s="359" t="s">
        <v>373</v>
      </c>
      <c r="C17" s="362">
        <v>320.45398981754283</v>
      </c>
      <c r="D17" s="363">
        <v>0</v>
      </c>
      <c r="E17" s="362">
        <v>0</v>
      </c>
      <c r="F17" s="364"/>
      <c r="G17" s="363">
        <v>0</v>
      </c>
      <c r="H17" s="362">
        <v>0</v>
      </c>
      <c r="I17" s="206"/>
      <c r="J17" s="363">
        <v>0</v>
      </c>
      <c r="K17" s="362">
        <v>0</v>
      </c>
      <c r="L17" s="206"/>
      <c r="M17" s="363">
        <v>0</v>
      </c>
      <c r="N17" s="362"/>
      <c r="O17" s="206"/>
      <c r="P17" s="363">
        <v>0.05</v>
      </c>
      <c r="Q17" s="362">
        <v>24.25405223825185</v>
      </c>
      <c r="R17" s="359"/>
      <c r="S17" s="365">
        <v>0</v>
      </c>
      <c r="T17" s="366"/>
      <c r="U17" s="367">
        <f t="shared" si="0"/>
        <v>344.7080420557947</v>
      </c>
      <c r="V17" s="367"/>
      <c r="W17" s="206"/>
      <c r="X17" s="362">
        <v>0</v>
      </c>
      <c r="Y17" s="359"/>
      <c r="Z17" s="206"/>
      <c r="AA17" s="362">
        <v>0</v>
      </c>
      <c r="AB17" s="359"/>
      <c r="AC17" s="367">
        <f t="shared" si="1"/>
        <v>344.7080420557947</v>
      </c>
    </row>
    <row r="18" spans="1:29" s="145" customFormat="1" ht="15">
      <c r="A18" s="359">
        <v>19060</v>
      </c>
      <c r="B18" s="359" t="s">
        <v>374</v>
      </c>
      <c r="C18" s="362">
        <v>7786.948330835906</v>
      </c>
      <c r="D18" s="363">
        <v>0</v>
      </c>
      <c r="E18" s="362">
        <v>0</v>
      </c>
      <c r="F18" s="364"/>
      <c r="G18" s="363">
        <v>0.68</v>
      </c>
      <c r="H18" s="362">
        <v>31.083989672833038</v>
      </c>
      <c r="I18" s="364"/>
      <c r="J18" s="363">
        <v>0.45</v>
      </c>
      <c r="K18" s="362">
        <v>5.946794572417012</v>
      </c>
      <c r="L18" s="364"/>
      <c r="M18" s="363">
        <v>0.41</v>
      </c>
      <c r="N18" s="362">
        <v>100.2430105734844</v>
      </c>
      <c r="O18" s="364"/>
      <c r="P18" s="363">
        <v>0.1</v>
      </c>
      <c r="Q18" s="362">
        <v>48.5081044765037</v>
      </c>
      <c r="R18" s="359"/>
      <c r="S18" s="365">
        <v>0.2</v>
      </c>
      <c r="T18" s="366">
        <v>23.751095603232027</v>
      </c>
      <c r="U18" s="367">
        <f>C18+E18+H18+K18+N18+Q18-T18</f>
        <v>7948.979134527913</v>
      </c>
      <c r="V18" s="367"/>
      <c r="W18" s="206"/>
      <c r="X18" s="362"/>
      <c r="Y18" s="359"/>
      <c r="Z18" s="206"/>
      <c r="AA18" s="362"/>
      <c r="AB18" s="359"/>
      <c r="AC18" s="367">
        <f t="shared" si="1"/>
        <v>7948.979134527913</v>
      </c>
    </row>
    <row r="19" spans="1:29" s="145" customFormat="1" ht="15">
      <c r="A19" s="359">
        <v>19070</v>
      </c>
      <c r="B19" s="359" t="s">
        <v>375</v>
      </c>
      <c r="C19" s="362">
        <v>3867.9419766784404</v>
      </c>
      <c r="D19" s="363">
        <v>0</v>
      </c>
      <c r="E19" s="362">
        <v>0</v>
      </c>
      <c r="F19" s="364"/>
      <c r="G19" s="363">
        <v>0</v>
      </c>
      <c r="H19" s="362">
        <v>0</v>
      </c>
      <c r="I19" s="364"/>
      <c r="J19" s="363">
        <v>0</v>
      </c>
      <c r="K19" s="362">
        <v>0</v>
      </c>
      <c r="L19" s="364"/>
      <c r="M19" s="363">
        <v>0</v>
      </c>
      <c r="N19" s="362">
        <v>0</v>
      </c>
      <c r="O19" s="364"/>
      <c r="P19" s="363">
        <v>0.1</v>
      </c>
      <c r="Q19" s="362">
        <v>48.5081044765037</v>
      </c>
      <c r="R19" s="359"/>
      <c r="S19" s="365">
        <v>0</v>
      </c>
      <c r="T19" s="368">
        <v>0</v>
      </c>
      <c r="U19" s="367">
        <f>C19+E19+H19+K19+N19+Q19-T19</f>
        <v>3916.450081154944</v>
      </c>
      <c r="V19" s="367"/>
      <c r="W19" s="206"/>
      <c r="X19" s="362">
        <v>473.73403189938216</v>
      </c>
      <c r="Y19" s="369" t="s">
        <v>370</v>
      </c>
      <c r="Z19" s="206"/>
      <c r="AA19" s="362">
        <v>23.080254355181093</v>
      </c>
      <c r="AB19" s="359"/>
      <c r="AC19" s="367">
        <f>U19+AA19-X19</f>
        <v>3465.7963036107435</v>
      </c>
    </row>
    <row r="20" spans="1:29" s="145" customFormat="1" ht="15">
      <c r="A20" s="359">
        <v>19080</v>
      </c>
      <c r="B20" s="359" t="s">
        <v>376</v>
      </c>
      <c r="C20" s="362">
        <v>1104.673422972834</v>
      </c>
      <c r="D20" s="363">
        <v>0</v>
      </c>
      <c r="E20" s="362">
        <v>0</v>
      </c>
      <c r="F20" s="364"/>
      <c r="G20" s="363">
        <v>0</v>
      </c>
      <c r="H20" s="362">
        <v>0</v>
      </c>
      <c r="I20" s="364"/>
      <c r="J20" s="363">
        <v>0</v>
      </c>
      <c r="K20" s="362">
        <v>0</v>
      </c>
      <c r="L20" s="364"/>
      <c r="M20" s="363">
        <v>0</v>
      </c>
      <c r="N20" s="362">
        <v>0</v>
      </c>
      <c r="O20" s="364"/>
      <c r="P20" s="363">
        <v>0.05</v>
      </c>
      <c r="Q20" s="362">
        <v>24.25405223825185</v>
      </c>
      <c r="R20" s="359"/>
      <c r="S20" s="365">
        <v>0</v>
      </c>
      <c r="T20" s="368">
        <v>0</v>
      </c>
      <c r="U20" s="367">
        <f>C20+E20+H20+K20+N20+Q20-T20</f>
        <v>1128.927475211086</v>
      </c>
      <c r="V20" s="367"/>
      <c r="W20" s="206"/>
      <c r="X20" s="362">
        <v>118.43350797484554</v>
      </c>
      <c r="Y20" s="369" t="s">
        <v>370</v>
      </c>
      <c r="Z20" s="206"/>
      <c r="AA20" s="362">
        <v>3.2521809122963607</v>
      </c>
      <c r="AB20" s="359"/>
      <c r="AC20" s="367">
        <f t="shared" si="1"/>
        <v>1013.7461481485368</v>
      </c>
    </row>
    <row r="21" spans="1:29" s="145" customFormat="1" ht="15">
      <c r="A21" s="359">
        <v>19090</v>
      </c>
      <c r="B21" s="359" t="s">
        <v>377</v>
      </c>
      <c r="C21" s="362">
        <v>3886.3041636762596</v>
      </c>
      <c r="D21" s="363">
        <v>0.15</v>
      </c>
      <c r="E21" s="362">
        <v>70.13475486983911</v>
      </c>
      <c r="F21" s="206"/>
      <c r="G21" s="363">
        <v>0.03</v>
      </c>
      <c r="H21" s="362">
        <v>1.3761664061327266</v>
      </c>
      <c r="I21" s="206"/>
      <c r="J21" s="363">
        <v>0.01</v>
      </c>
      <c r="K21" s="362">
        <v>0.18075709326900954</v>
      </c>
      <c r="L21" s="206"/>
      <c r="M21" s="363">
        <v>0.04</v>
      </c>
      <c r="N21" s="362">
        <v>9.942327570115873</v>
      </c>
      <c r="O21" s="364"/>
      <c r="P21" s="363">
        <v>0</v>
      </c>
      <c r="Q21" s="362"/>
      <c r="R21" s="359"/>
      <c r="S21" s="365">
        <v>0</v>
      </c>
      <c r="T21" s="368">
        <v>0</v>
      </c>
      <c r="U21" s="367">
        <f>C21+E21+H21+K21+N21+Q21-T21</f>
        <v>3967.9381696156165</v>
      </c>
      <c r="V21" s="367"/>
      <c r="W21" s="206"/>
      <c r="X21" s="362">
        <v>0</v>
      </c>
      <c r="Y21" s="359"/>
      <c r="Z21" s="206"/>
      <c r="AA21" s="362">
        <v>0</v>
      </c>
      <c r="AB21" s="359"/>
      <c r="AC21" s="367">
        <f>U21+AA21-X21</f>
        <v>3967.9381696156165</v>
      </c>
    </row>
    <row r="22" spans="1:31" s="145" customFormat="1" ht="15">
      <c r="A22" s="359">
        <v>19900</v>
      </c>
      <c r="B22" s="359" t="s">
        <v>378</v>
      </c>
      <c r="C22" s="362">
        <v>9271.5386704414</v>
      </c>
      <c r="D22" s="363">
        <v>0.23</v>
      </c>
      <c r="E22" s="362">
        <v>107.53995746708665</v>
      </c>
      <c r="F22" s="206"/>
      <c r="G22" s="363">
        <v>0.16</v>
      </c>
      <c r="H22" s="362">
        <v>7.313879923019537</v>
      </c>
      <c r="I22" s="206"/>
      <c r="J22" s="363">
        <v>0.5</v>
      </c>
      <c r="K22" s="362">
        <v>6.607549524907792</v>
      </c>
      <c r="L22" s="206"/>
      <c r="M22" s="363">
        <v>0.33</v>
      </c>
      <c r="N22" s="362">
        <v>80.68339875426791</v>
      </c>
      <c r="O22" s="206"/>
      <c r="P22" s="363">
        <v>0.05</v>
      </c>
      <c r="Q22" s="362">
        <v>438.41777082453774</v>
      </c>
      <c r="R22" s="359"/>
      <c r="S22" s="365">
        <v>0</v>
      </c>
      <c r="T22" s="368"/>
      <c r="U22" s="367">
        <f>C22+E22+H22+K22+N22+Q22-T22</f>
        <v>9912.10122693522</v>
      </c>
      <c r="V22" s="367"/>
      <c r="W22" s="206"/>
      <c r="X22" s="362">
        <v>236.86701594969108</v>
      </c>
      <c r="Y22" s="369" t="s">
        <v>370</v>
      </c>
      <c r="Z22" s="206"/>
      <c r="AA22" s="206">
        <v>1611.4962317438203</v>
      </c>
      <c r="AB22" s="359" t="s">
        <v>379</v>
      </c>
      <c r="AC22" s="367">
        <f>U22+AA22-X22</f>
        <v>11286.73044272935</v>
      </c>
      <c r="AE22" s="15"/>
    </row>
    <row r="23" spans="1:29" s="145" customFormat="1" ht="15">
      <c r="A23" s="359"/>
      <c r="B23" s="359"/>
      <c r="C23" s="362"/>
      <c r="D23" s="363"/>
      <c r="E23" s="362"/>
      <c r="F23" s="206"/>
      <c r="G23" s="363"/>
      <c r="H23" s="362"/>
      <c r="I23" s="206"/>
      <c r="J23" s="363"/>
      <c r="K23" s="362"/>
      <c r="L23" s="206"/>
      <c r="M23" s="363"/>
      <c r="N23" s="362"/>
      <c r="O23" s="206"/>
      <c r="P23" s="363"/>
      <c r="Q23" s="362"/>
      <c r="R23" s="359"/>
      <c r="S23" s="365"/>
      <c r="T23" s="368"/>
      <c r="U23" s="367"/>
      <c r="V23" s="367"/>
      <c r="W23" s="206"/>
      <c r="X23" s="362"/>
      <c r="Y23" s="359"/>
      <c r="Z23" s="206"/>
      <c r="AA23" s="206"/>
      <c r="AB23" s="359"/>
      <c r="AC23" s="367"/>
    </row>
    <row r="24" spans="1:29" s="145" customFormat="1" ht="15">
      <c r="A24" s="359"/>
      <c r="B24" s="383" t="s">
        <v>380</v>
      </c>
      <c r="C24" s="362"/>
      <c r="D24" s="382"/>
      <c r="E24" s="206">
        <f>SUM(E13:E22)</f>
        <v>467.56503246559413</v>
      </c>
      <c r="F24" s="206"/>
      <c r="G24" s="382"/>
      <c r="H24" s="362">
        <f>SUM(H13:H22)</f>
        <v>39.7740360019853</v>
      </c>
      <c r="I24" s="206"/>
      <c r="J24" s="382"/>
      <c r="K24" s="362">
        <f>SUM(K13:K22)</f>
        <v>12.735101190593813</v>
      </c>
      <c r="L24" s="206"/>
      <c r="M24" s="382"/>
      <c r="N24" s="206">
        <f>SUM(N13:N22)</f>
        <v>190.8687368978682</v>
      </c>
      <c r="O24" s="206"/>
      <c r="P24" s="382"/>
      <c r="Q24" s="362">
        <f>SUM(Q13:Q22)</f>
        <v>729.46639768356</v>
      </c>
      <c r="R24" s="359"/>
      <c r="S24" s="384"/>
      <c r="T24" s="366">
        <f>SUM(T13:T21)</f>
        <v>118.75547801616011</v>
      </c>
      <c r="U24" s="367">
        <f>C24+E24+H24+K24+N24+Q24-T24</f>
        <v>1321.6538262234412</v>
      </c>
      <c r="V24" s="367"/>
      <c r="W24" s="206"/>
      <c r="X24" s="362"/>
      <c r="Y24" s="359"/>
      <c r="Z24" s="206"/>
      <c r="AA24" s="206"/>
      <c r="AB24" s="359"/>
      <c r="AC24" s="367"/>
    </row>
    <row r="25" spans="1:29" s="145" customFormat="1" ht="15">
      <c r="A25" s="359"/>
      <c r="B25" s="359"/>
      <c r="C25" s="362"/>
      <c r="D25" s="206"/>
      <c r="E25" s="206"/>
      <c r="F25" s="206"/>
      <c r="G25" s="206"/>
      <c r="H25" s="362"/>
      <c r="I25" s="206"/>
      <c r="J25" s="206"/>
      <c r="K25" s="206"/>
      <c r="L25" s="206"/>
      <c r="M25" s="206"/>
      <c r="N25" s="206"/>
      <c r="O25" s="206"/>
      <c r="P25" s="206"/>
      <c r="Q25" s="362"/>
      <c r="R25" s="359"/>
      <c r="S25" s="384"/>
      <c r="T25" s="368"/>
      <c r="U25" s="367"/>
      <c r="V25" s="367"/>
      <c r="W25" s="206"/>
      <c r="X25" s="362"/>
      <c r="Y25" s="359"/>
      <c r="Z25" s="206"/>
      <c r="AA25" s="206"/>
      <c r="AB25" s="359"/>
      <c r="AC25" s="367"/>
    </row>
    <row r="26" spans="1:30" s="145" customFormat="1" ht="15">
      <c r="A26" s="359">
        <v>23000</v>
      </c>
      <c r="B26" s="359" t="s">
        <v>381</v>
      </c>
      <c r="C26" s="362">
        <v>6380.146895774817</v>
      </c>
      <c r="D26" s="382"/>
      <c r="E26" s="206"/>
      <c r="F26" s="206"/>
      <c r="G26" s="382"/>
      <c r="H26" s="206"/>
      <c r="I26" s="206"/>
      <c r="J26" s="382"/>
      <c r="K26" s="206"/>
      <c r="L26" s="206"/>
      <c r="M26" s="382"/>
      <c r="N26" s="206"/>
      <c r="O26" s="206"/>
      <c r="P26" s="363">
        <v>0.35</v>
      </c>
      <c r="Q26" s="362">
        <v>169.77836566776293</v>
      </c>
      <c r="R26" s="359"/>
      <c r="S26" s="365">
        <v>0</v>
      </c>
      <c r="T26" s="368">
        <v>0</v>
      </c>
      <c r="U26" s="367">
        <f>C26+E26+H26+K26+N26+Q26-T26</f>
        <v>6549.9252614425795</v>
      </c>
      <c r="V26" s="367"/>
      <c r="W26" s="206"/>
      <c r="X26" s="362">
        <v>1184.3350797484554</v>
      </c>
      <c r="Y26" s="369" t="s">
        <v>382</v>
      </c>
      <c r="Z26" s="206"/>
      <c r="AA26" s="206"/>
      <c r="AB26" s="359"/>
      <c r="AC26" s="367">
        <f aca="true" t="shared" si="2" ref="AC26:AC31">U26+AA26-X26</f>
        <v>5365.590181694124</v>
      </c>
      <c r="AD26" s="28" t="s">
        <v>397</v>
      </c>
    </row>
    <row r="27" spans="1:29" s="145" customFormat="1" ht="15">
      <c r="A27" s="359">
        <v>28000</v>
      </c>
      <c r="B27" s="359" t="s">
        <v>383</v>
      </c>
      <c r="C27" s="362">
        <v>3256.812500158065</v>
      </c>
      <c r="D27" s="382"/>
      <c r="E27" s="206"/>
      <c r="F27" s="206"/>
      <c r="G27" s="382"/>
      <c r="H27" s="206"/>
      <c r="I27" s="206"/>
      <c r="J27" s="382"/>
      <c r="K27" s="206"/>
      <c r="L27" s="206"/>
      <c r="M27" s="382"/>
      <c r="N27" s="206"/>
      <c r="O27" s="206"/>
      <c r="P27" s="382"/>
      <c r="Q27" s="362"/>
      <c r="R27" s="359"/>
      <c r="S27" s="384"/>
      <c r="T27" s="368"/>
      <c r="U27" s="367">
        <f>C27+E27+H27+K27+N27+Q27-T27</f>
        <v>3256.812500158065</v>
      </c>
      <c r="V27" s="367"/>
      <c r="W27" s="206"/>
      <c r="X27" s="362"/>
      <c r="Y27" s="359"/>
      <c r="Z27" s="206"/>
      <c r="AA27" s="206"/>
      <c r="AB27" s="359"/>
      <c r="AC27" s="367">
        <f t="shared" si="2"/>
        <v>3256.812500158065</v>
      </c>
    </row>
    <row r="28" spans="1:29" s="145" customFormat="1" ht="15">
      <c r="A28" s="359">
        <v>29000</v>
      </c>
      <c r="B28" s="359" t="s">
        <v>384</v>
      </c>
      <c r="C28" s="362">
        <v>2517.0959551875712</v>
      </c>
      <c r="D28" s="382"/>
      <c r="E28" s="206"/>
      <c r="F28" s="206"/>
      <c r="G28" s="382"/>
      <c r="H28" s="206"/>
      <c r="I28" s="206"/>
      <c r="J28" s="382"/>
      <c r="K28" s="206"/>
      <c r="L28" s="206"/>
      <c r="M28" s="382"/>
      <c r="N28" s="206"/>
      <c r="O28" s="206"/>
      <c r="P28" s="382"/>
      <c r="Q28" s="364"/>
      <c r="R28" s="359"/>
      <c r="S28" s="384"/>
      <c r="T28" s="368"/>
      <c r="U28" s="367">
        <f>C28+E28+H28+K28+N28+Q28-T28</f>
        <v>2517.0959551875712</v>
      </c>
      <c r="V28" s="367"/>
      <c r="W28" s="206"/>
      <c r="X28" s="362"/>
      <c r="Y28" s="359"/>
      <c r="Z28" s="206"/>
      <c r="AA28" s="206">
        <v>-552.0459749930014</v>
      </c>
      <c r="AB28" s="359" t="s">
        <v>385</v>
      </c>
      <c r="AC28" s="367">
        <f>U28+AA28-X28</f>
        <v>1965.0499801945698</v>
      </c>
    </row>
    <row r="29" spans="1:29" s="145" customFormat="1" ht="15">
      <c r="A29" s="359">
        <v>30000</v>
      </c>
      <c r="B29" s="359" t="s">
        <v>386</v>
      </c>
      <c r="C29" s="362">
        <v>386.4875028685662</v>
      </c>
      <c r="D29" s="382"/>
      <c r="E29" s="206"/>
      <c r="F29" s="206"/>
      <c r="G29" s="382"/>
      <c r="H29" s="206"/>
      <c r="I29" s="206"/>
      <c r="J29" s="382"/>
      <c r="K29" s="206"/>
      <c r="L29" s="206"/>
      <c r="M29" s="382"/>
      <c r="N29" s="206"/>
      <c r="O29" s="206"/>
      <c r="P29" s="382"/>
      <c r="Q29" s="364"/>
      <c r="R29" s="359"/>
      <c r="S29" s="384"/>
      <c r="T29" s="368"/>
      <c r="U29" s="367">
        <f>C29+E29+H29+K29+N29+Q29-T29</f>
        <v>386.4875028685662</v>
      </c>
      <c r="V29" s="367"/>
      <c r="W29" s="206"/>
      <c r="X29" s="362"/>
      <c r="Y29" s="359"/>
      <c r="Z29" s="206"/>
      <c r="AA29" s="206">
        <v>87.05569625583672</v>
      </c>
      <c r="AB29" s="359" t="s">
        <v>387</v>
      </c>
      <c r="AC29" s="367">
        <f t="shared" si="2"/>
        <v>473.5431991244029</v>
      </c>
    </row>
    <row r="30" spans="1:29" s="145" customFormat="1" ht="15">
      <c r="A30" s="359"/>
      <c r="B30" s="359"/>
      <c r="C30" s="362"/>
      <c r="D30" s="206"/>
      <c r="E30" s="206"/>
      <c r="F30" s="206"/>
      <c r="G30" s="206"/>
      <c r="H30" s="206"/>
      <c r="I30" s="206"/>
      <c r="J30" s="206"/>
      <c r="K30" s="206"/>
      <c r="L30" s="206"/>
      <c r="M30" s="206"/>
      <c r="N30" s="206"/>
      <c r="O30" s="206"/>
      <c r="P30" s="206"/>
      <c r="Q30" s="206"/>
      <c r="R30" s="359"/>
      <c r="S30" s="384"/>
      <c r="T30" s="368"/>
      <c r="U30" s="367"/>
      <c r="V30" s="367"/>
      <c r="W30" s="206"/>
      <c r="X30" s="362"/>
      <c r="Y30" s="359"/>
      <c r="Z30" s="206"/>
      <c r="AA30" s="206"/>
      <c r="AB30" s="359"/>
      <c r="AC30" s="367">
        <f t="shared" si="2"/>
        <v>0</v>
      </c>
    </row>
    <row r="31" spans="1:30" s="145" customFormat="1" ht="15">
      <c r="A31" s="359">
        <v>17000</v>
      </c>
      <c r="B31" s="359" t="s">
        <v>388</v>
      </c>
      <c r="C31" s="362">
        <v>3321.104317983255</v>
      </c>
      <c r="D31" s="206"/>
      <c r="E31" s="206"/>
      <c r="F31" s="206"/>
      <c r="G31" s="206"/>
      <c r="H31" s="206"/>
      <c r="I31" s="206"/>
      <c r="J31" s="206"/>
      <c r="K31" s="206"/>
      <c r="L31" s="206"/>
      <c r="M31" s="206"/>
      <c r="N31" s="206"/>
      <c r="O31" s="206"/>
      <c r="P31" s="206"/>
      <c r="Q31" s="206"/>
      <c r="R31" s="359"/>
      <c r="S31" s="384"/>
      <c r="T31" s="368"/>
      <c r="U31" s="367">
        <f t="shared" si="0"/>
        <v>3321.104317983255</v>
      </c>
      <c r="V31" s="367"/>
      <c r="W31" s="206"/>
      <c r="X31" s="362">
        <v>2493.337009996748</v>
      </c>
      <c r="Y31" s="369" t="s">
        <v>382</v>
      </c>
      <c r="Z31" s="206"/>
      <c r="AA31" s="206"/>
      <c r="AB31" s="359"/>
      <c r="AC31" s="367">
        <f t="shared" si="2"/>
        <v>827.7673079865071</v>
      </c>
      <c r="AD31" s="28" t="s">
        <v>398</v>
      </c>
    </row>
    <row r="32" spans="1:29" s="145" customFormat="1" ht="15">
      <c r="A32" s="359"/>
      <c r="B32" s="359"/>
      <c r="C32" s="382"/>
      <c r="D32" s="382"/>
      <c r="E32" s="382"/>
      <c r="F32" s="382"/>
      <c r="G32" s="382"/>
      <c r="H32" s="382"/>
      <c r="I32" s="382"/>
      <c r="J32" s="382"/>
      <c r="K32" s="382"/>
      <c r="L32" s="382"/>
      <c r="M32" s="382"/>
      <c r="N32" s="382"/>
      <c r="O32" s="382"/>
      <c r="P32" s="359"/>
      <c r="Q32" s="359"/>
      <c r="R32" s="359"/>
      <c r="S32" s="359"/>
      <c r="T32" s="359"/>
      <c r="U32" s="359"/>
      <c r="V32" s="359"/>
      <c r="W32" s="359"/>
      <c r="X32" s="206"/>
      <c r="Y32" s="359"/>
      <c r="Z32" s="359"/>
      <c r="AA32" s="386"/>
      <c r="AB32" s="359"/>
      <c r="AC32" s="359"/>
    </row>
    <row r="33" spans="1:29" s="145" customFormat="1" ht="15">
      <c r="A33" s="359"/>
      <c r="B33" s="359"/>
      <c r="C33" s="382"/>
      <c r="D33" s="382"/>
      <c r="E33" s="382"/>
      <c r="F33" s="382"/>
      <c r="G33" s="382"/>
      <c r="H33" s="382"/>
      <c r="I33" s="382"/>
      <c r="J33" s="382"/>
      <c r="K33" s="382"/>
      <c r="L33" s="382"/>
      <c r="M33" s="382"/>
      <c r="N33" s="382"/>
      <c r="O33" s="382"/>
      <c r="P33" s="359"/>
      <c r="Q33" s="359"/>
      <c r="R33" s="359"/>
      <c r="S33" s="359"/>
      <c r="T33" s="359"/>
      <c r="U33" s="359"/>
      <c r="V33" s="359"/>
      <c r="W33" s="359"/>
      <c r="X33" s="359"/>
      <c r="Y33" s="359"/>
      <c r="Z33" s="359"/>
      <c r="AA33" s="359"/>
      <c r="AB33" s="359"/>
      <c r="AC33" s="359"/>
    </row>
    <row r="34" spans="1:29" s="145" customFormat="1" ht="15">
      <c r="A34" s="359"/>
      <c r="B34" s="359" t="s">
        <v>389</v>
      </c>
      <c r="C34" s="387"/>
      <c r="D34" s="382"/>
      <c r="E34" s="382"/>
      <c r="F34" s="382"/>
      <c r="G34" s="382"/>
      <c r="H34" s="382"/>
      <c r="I34" s="382"/>
      <c r="J34" s="382"/>
      <c r="K34" s="382"/>
      <c r="L34" s="382"/>
      <c r="M34" s="382"/>
      <c r="N34" s="382"/>
      <c r="O34" s="382"/>
      <c r="P34" s="359"/>
      <c r="Q34" s="359"/>
      <c r="R34" s="359"/>
      <c r="S34" s="359"/>
      <c r="T34" s="359"/>
      <c r="U34" s="359"/>
      <c r="V34" s="359"/>
      <c r="W34" s="359"/>
      <c r="X34" s="359"/>
      <c r="Y34" s="359"/>
      <c r="Z34" s="359"/>
      <c r="AA34" s="359"/>
      <c r="AB34" s="359"/>
      <c r="AC34" s="359"/>
    </row>
    <row r="35" spans="1:29" s="145" customFormat="1" ht="15">
      <c r="A35" s="359"/>
      <c r="B35" s="359" t="s">
        <v>399</v>
      </c>
      <c r="C35" s="382"/>
      <c r="D35" s="382"/>
      <c r="E35" s="382"/>
      <c r="F35" s="382"/>
      <c r="G35" s="382"/>
      <c r="H35" s="382"/>
      <c r="I35" s="382"/>
      <c r="J35" s="382"/>
      <c r="K35" s="382"/>
      <c r="L35" s="382"/>
      <c r="M35" s="382"/>
      <c r="N35" s="382"/>
      <c r="O35" s="382"/>
      <c r="P35" s="359"/>
      <c r="Q35" s="359"/>
      <c r="R35" s="359"/>
      <c r="S35" s="359"/>
      <c r="T35" s="359"/>
      <c r="U35" s="359"/>
      <c r="V35" s="359"/>
      <c r="W35" s="359"/>
      <c r="X35" s="359"/>
      <c r="Y35" s="359"/>
      <c r="Z35" s="359"/>
      <c r="AA35" s="359"/>
      <c r="AB35" s="359"/>
      <c r="AC35" s="359"/>
    </row>
    <row r="36" spans="1:29" s="145" customFormat="1" ht="15">
      <c r="A36" s="359"/>
      <c r="B36" s="359" t="s">
        <v>401</v>
      </c>
      <c r="C36" s="382"/>
      <c r="D36" s="385"/>
      <c r="E36" s="385"/>
      <c r="F36" s="382"/>
      <c r="G36" s="382"/>
      <c r="H36" s="382"/>
      <c r="I36" s="382"/>
      <c r="J36" s="382"/>
      <c r="K36" s="382"/>
      <c r="L36" s="382"/>
      <c r="M36" s="382"/>
      <c r="N36" s="382"/>
      <c r="O36" s="382"/>
      <c r="P36" s="359"/>
      <c r="Q36" s="359"/>
      <c r="R36" s="206"/>
      <c r="S36" s="359"/>
      <c r="T36" s="359"/>
      <c r="U36" s="359"/>
      <c r="V36" s="359"/>
      <c r="W36" s="359"/>
      <c r="X36" s="359"/>
      <c r="Y36" s="359"/>
      <c r="Z36" s="359"/>
      <c r="AA36" s="359"/>
      <c r="AB36" s="359"/>
      <c r="AC36" s="359"/>
    </row>
    <row r="37" spans="1:29" s="145" customFormat="1" ht="15">
      <c r="A37" s="359"/>
      <c r="B37" s="359" t="s">
        <v>400</v>
      </c>
      <c r="C37" s="382"/>
      <c r="D37" s="382"/>
      <c r="E37" s="382"/>
      <c r="F37" s="382"/>
      <c r="G37" s="382"/>
      <c r="H37" s="382"/>
      <c r="I37" s="382"/>
      <c r="J37" s="382"/>
      <c r="K37" s="382"/>
      <c r="L37" s="382"/>
      <c r="M37" s="382"/>
      <c r="N37" s="382"/>
      <c r="O37" s="382"/>
      <c r="P37" s="359"/>
      <c r="Q37" s="359"/>
      <c r="R37" s="359"/>
      <c r="S37" s="359"/>
      <c r="T37" s="359"/>
      <c r="U37" s="359"/>
      <c r="V37" s="359"/>
      <c r="W37" s="359"/>
      <c r="X37" s="359"/>
      <c r="Y37" s="359"/>
      <c r="Z37" s="359"/>
      <c r="AA37" s="359"/>
      <c r="AB37" s="359"/>
      <c r="AC37" s="359"/>
    </row>
    <row r="38" spans="1:29" s="145" customFormat="1" ht="15">
      <c r="A38" s="359"/>
      <c r="B38" s="359" t="s">
        <v>390</v>
      </c>
      <c r="C38" s="382"/>
      <c r="D38" s="382"/>
      <c r="E38" s="382"/>
      <c r="F38" s="382"/>
      <c r="G38" s="382"/>
      <c r="H38" s="382"/>
      <c r="I38" s="382"/>
      <c r="J38" s="382"/>
      <c r="K38" s="382"/>
      <c r="L38" s="382"/>
      <c r="M38" s="382"/>
      <c r="N38" s="382"/>
      <c r="O38" s="382"/>
      <c r="P38" s="359"/>
      <c r="Q38" s="359"/>
      <c r="R38" s="359"/>
      <c r="S38" s="359"/>
      <c r="T38" s="359"/>
      <c r="U38" s="359"/>
      <c r="V38" s="359"/>
      <c r="W38" s="359"/>
      <c r="X38" s="359"/>
      <c r="Y38" s="359"/>
      <c r="Z38" s="359"/>
      <c r="AA38" s="359"/>
      <c r="AB38" s="359"/>
      <c r="AC38" s="359"/>
    </row>
    <row r="39" spans="1:29" s="145" customFormat="1" ht="15">
      <c r="A39" s="81"/>
      <c r="B39" s="359"/>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row>
    <row r="40" spans="1:29" s="145" customFormat="1" ht="15">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row>
  </sheetData>
  <mergeCells count="10">
    <mergeCell ref="C10:X10"/>
    <mergeCell ref="Z10:AA10"/>
    <mergeCell ref="D11:E11"/>
    <mergeCell ref="G11:H11"/>
    <mergeCell ref="J11:K11"/>
    <mergeCell ref="M11:N11"/>
    <mergeCell ref="P11:Q11"/>
    <mergeCell ref="S11:T11"/>
    <mergeCell ref="W11:X11"/>
    <mergeCell ref="Z11:AA11"/>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F8"/>
  <sheetViews>
    <sheetView zoomScale="90" zoomScaleNormal="90" workbookViewId="0" topLeftCell="A1">
      <selection activeCell="B6" sqref="B6"/>
    </sheetView>
  </sheetViews>
  <sheetFormatPr defaultColWidth="8.8515625" defaultRowHeight="15"/>
  <cols>
    <col min="1" max="1" width="5.00390625" style="145" bestFit="1" customWidth="1"/>
    <col min="2" max="2" width="48.7109375" style="145" customWidth="1"/>
    <col min="3" max="6" width="20.7109375" style="145" customWidth="1"/>
    <col min="7" max="10" width="14.140625" style="145" bestFit="1" customWidth="1"/>
    <col min="11" max="11" width="17.00390625" style="145" bestFit="1" customWidth="1"/>
    <col min="12" max="12" width="12.7109375" style="145" bestFit="1" customWidth="1"/>
    <col min="13" max="13" width="11.421875" style="145" customWidth="1"/>
    <col min="14" max="16384" width="8.8515625" style="145" customWidth="1"/>
  </cols>
  <sheetData>
    <row r="1" ht="18.75">
      <c r="B1" s="6" t="s">
        <v>96</v>
      </c>
    </row>
    <row r="2" ht="4.5" customHeight="1"/>
    <row r="3" spans="2:6" ht="30">
      <c r="B3" s="57" t="s">
        <v>200</v>
      </c>
      <c r="C3" s="58"/>
      <c r="F3" s="70"/>
    </row>
    <row r="4" spans="2:6" ht="15">
      <c r="B4" s="28" t="s">
        <v>97</v>
      </c>
      <c r="C4" s="4"/>
      <c r="F4" s="70"/>
    </row>
    <row r="5" spans="2:6" ht="15">
      <c r="B5" s="28"/>
      <c r="C5" s="4"/>
      <c r="F5" s="70"/>
    </row>
    <row r="6" spans="2:6" ht="15">
      <c r="B6" s="28" t="s">
        <v>404</v>
      </c>
      <c r="C6" s="4"/>
      <c r="F6" s="70"/>
    </row>
    <row r="7" spans="2:6" ht="15">
      <c r="B7" s="28"/>
      <c r="C7" s="4"/>
      <c r="F7" s="70"/>
    </row>
    <row r="8" ht="15">
      <c r="B8" s="26"/>
    </row>
  </sheetData>
  <conditionalFormatting sqref="C8">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K7"/>
  <sheetViews>
    <sheetView zoomScale="90" zoomScaleNormal="90" workbookViewId="0" topLeftCell="A1">
      <selection activeCell="B5" sqref="B5"/>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98</v>
      </c>
    </row>
    <row r="2" ht="4.5" customHeight="1"/>
    <row r="3" spans="2:11" ht="15">
      <c r="B3" s="57" t="s">
        <v>199</v>
      </c>
      <c r="C3" s="58"/>
      <c r="F3" s="145"/>
      <c r="G3" s="145"/>
      <c r="H3" s="145"/>
      <c r="I3" s="145"/>
      <c r="J3" s="145"/>
      <c r="K3" s="145"/>
    </row>
    <row r="4" spans="2:11" ht="15">
      <c r="B4" s="28" t="s">
        <v>99</v>
      </c>
      <c r="C4" s="4"/>
      <c r="F4" s="145"/>
      <c r="G4" s="145"/>
      <c r="H4" s="145"/>
      <c r="I4" s="145"/>
      <c r="J4" s="145"/>
      <c r="K4" s="145"/>
    </row>
    <row r="5" spans="2:3" ht="15">
      <c r="B5" s="28" t="s">
        <v>405</v>
      </c>
      <c r="C5" s="4"/>
    </row>
    <row r="6" ht="15">
      <c r="C6" s="14"/>
    </row>
    <row r="7" ht="15">
      <c r="B7" s="26"/>
    </row>
  </sheetData>
  <conditionalFormatting sqref="C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K7"/>
  <sheetViews>
    <sheetView zoomScale="90" zoomScaleNormal="90" workbookViewId="0" topLeftCell="A3">
      <selection activeCell="B12" sqref="B12"/>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102</v>
      </c>
    </row>
    <row r="2" spans="6:11" ht="4.5" customHeight="1">
      <c r="F2" s="145"/>
      <c r="G2" s="145"/>
      <c r="H2" s="145"/>
      <c r="I2" s="145"/>
      <c r="J2" s="145"/>
      <c r="K2" s="145"/>
    </row>
    <row r="3" spans="2:11" ht="15">
      <c r="B3" s="57" t="s">
        <v>198</v>
      </c>
      <c r="C3" s="58"/>
      <c r="F3" s="145"/>
      <c r="G3" s="145"/>
      <c r="H3" s="145"/>
      <c r="I3" s="145"/>
      <c r="J3" s="145"/>
      <c r="K3" s="145"/>
    </row>
    <row r="4" spans="2:11" ht="15">
      <c r="B4" s="28" t="s">
        <v>103</v>
      </c>
      <c r="C4" s="4"/>
      <c r="F4" s="145"/>
      <c r="G4" s="145"/>
      <c r="H4" s="145"/>
      <c r="I4" s="145"/>
      <c r="J4" s="145"/>
      <c r="K4" s="145"/>
    </row>
    <row r="5" spans="2:3" ht="15">
      <c r="B5" s="28"/>
      <c r="C5" s="4"/>
    </row>
    <row r="6" spans="2:3" ht="15">
      <c r="B6" s="145" t="s">
        <v>405</v>
      </c>
      <c r="C6" s="14"/>
    </row>
    <row r="7" ht="15">
      <c r="B7" s="26"/>
    </row>
  </sheetData>
  <conditionalFormatting sqref="C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8"/>
  <sheetViews>
    <sheetView tabSelected="1" workbookViewId="0" topLeftCell="A1">
      <selection activeCell="F33" sqref="F33:F34"/>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5" width="16.140625" style="5" customWidth="1"/>
    <col min="6" max="10" width="14.140625" style="5" bestFit="1" customWidth="1"/>
    <col min="11" max="11" width="17.00390625" style="5" bestFit="1" customWidth="1"/>
    <col min="12" max="12" width="12.7109375" style="5" bestFit="1" customWidth="1"/>
    <col min="13" max="13" width="11.421875" style="5" customWidth="1"/>
    <col min="14" max="14" width="9.7109375" style="5" bestFit="1" customWidth="1"/>
    <col min="15" max="16384" width="8.8515625" style="5" customWidth="1"/>
  </cols>
  <sheetData>
    <row r="1" ht="18.75">
      <c r="B1" s="6" t="s">
        <v>22</v>
      </c>
    </row>
    <row r="2" ht="4.5" customHeight="1"/>
    <row r="3" spans="2:3" ht="15">
      <c r="B3" s="7" t="s">
        <v>226</v>
      </c>
      <c r="C3" s="4" t="s">
        <v>23</v>
      </c>
    </row>
    <row r="4" spans="2:3" ht="15">
      <c r="B4" s="8" t="s">
        <v>24</v>
      </c>
      <c r="C4" s="29" t="s">
        <v>169</v>
      </c>
    </row>
    <row r="5" ht="14.25" customHeight="1">
      <c r="C5" s="4" t="s">
        <v>170</v>
      </c>
    </row>
    <row r="6" ht="14.25" customHeight="1" thickBot="1"/>
    <row r="7" spans="2:4" ht="16.5" customHeight="1" thickBot="1">
      <c r="B7" s="94"/>
      <c r="C7" s="95" t="s">
        <v>3</v>
      </c>
      <c r="D7" s="9"/>
    </row>
    <row r="8" spans="1:3" ht="15">
      <c r="A8" s="10">
        <v>1</v>
      </c>
      <c r="B8" s="92" t="s">
        <v>0</v>
      </c>
      <c r="C8" s="93">
        <v>3214.3</v>
      </c>
    </row>
    <row r="9" spans="1:3" ht="15">
      <c r="A9" s="10">
        <v>2</v>
      </c>
      <c r="B9" s="11" t="s">
        <v>8</v>
      </c>
      <c r="C9" s="30">
        <v>96.429</v>
      </c>
    </row>
    <row r="10" spans="1:3" ht="15">
      <c r="A10" s="10">
        <v>3</v>
      </c>
      <c r="B10" s="12" t="s">
        <v>2</v>
      </c>
      <c r="C10" s="31">
        <f>C8-C9</f>
        <v>3117.871</v>
      </c>
    </row>
    <row r="11" spans="1:3" ht="15">
      <c r="A11" s="10">
        <v>6</v>
      </c>
      <c r="B11" s="11" t="s">
        <v>25</v>
      </c>
      <c r="C11" s="30">
        <v>15.539524941552882</v>
      </c>
    </row>
    <row r="12" spans="2:3" ht="15.75" thickBot="1">
      <c r="B12" s="13" t="s">
        <v>26</v>
      </c>
      <c r="C12" s="38">
        <f>IF(ISNUMBER(C11)=TRUE,C10-C11,C10)</f>
        <v>3102.3314750584473</v>
      </c>
    </row>
    <row r="13" spans="2:3" ht="15">
      <c r="B13" s="14"/>
      <c r="C13" s="15"/>
    </row>
    <row r="14" spans="2:3" ht="15.75" thickBot="1">
      <c r="B14" s="16"/>
      <c r="C14" s="17"/>
    </row>
    <row r="15" spans="2:14" ht="16.5" customHeight="1">
      <c r="B15" s="416" t="s">
        <v>1</v>
      </c>
      <c r="C15" s="418" t="s">
        <v>3</v>
      </c>
      <c r="D15" s="420" t="s">
        <v>4</v>
      </c>
      <c r="E15" s="422" t="s">
        <v>5</v>
      </c>
      <c r="F15" s="423"/>
      <c r="G15" s="422" t="s">
        <v>6</v>
      </c>
      <c r="H15" s="423"/>
      <c r="I15" s="422" t="s">
        <v>12</v>
      </c>
      <c r="J15" s="423"/>
      <c r="K15" s="414" t="s">
        <v>7</v>
      </c>
      <c r="L15" s="415"/>
      <c r="N15" s="145"/>
    </row>
    <row r="16" spans="2:14" ht="15.75" thickBot="1">
      <c r="B16" s="417"/>
      <c r="C16" s="419"/>
      <c r="D16" s="421"/>
      <c r="E16" s="89" t="s">
        <v>10</v>
      </c>
      <c r="F16" s="90" t="s">
        <v>11</v>
      </c>
      <c r="G16" s="89" t="s">
        <v>10</v>
      </c>
      <c r="H16" s="90" t="s">
        <v>11</v>
      </c>
      <c r="I16" s="89" t="s">
        <v>10</v>
      </c>
      <c r="J16" s="90" t="s">
        <v>11</v>
      </c>
      <c r="K16" s="89" t="s">
        <v>10</v>
      </c>
      <c r="L16" s="91" t="s">
        <v>11</v>
      </c>
      <c r="N16" s="145"/>
    </row>
    <row r="17" spans="1:14" ht="15">
      <c r="A17" s="10">
        <v>7</v>
      </c>
      <c r="B17" s="84" t="s">
        <v>27</v>
      </c>
      <c r="C17" s="85">
        <v>379.51240000000024</v>
      </c>
      <c r="D17" s="86">
        <v>1672.1580013702521</v>
      </c>
      <c r="E17" s="172">
        <f>C17*D17/1000</f>
        <v>634.604696279228</v>
      </c>
      <c r="F17" s="88"/>
      <c r="G17" s="87"/>
      <c r="H17" s="88"/>
      <c r="I17" s="87"/>
      <c r="J17" s="88"/>
      <c r="K17" s="172">
        <f>E17+G17-I17</f>
        <v>634.604696279228</v>
      </c>
      <c r="L17" s="88"/>
      <c r="N17" s="145"/>
    </row>
    <row r="18" spans="1:14" ht="15">
      <c r="A18" s="10">
        <v>8</v>
      </c>
      <c r="B18" s="18" t="s">
        <v>28</v>
      </c>
      <c r="C18" s="32" t="s">
        <v>168</v>
      </c>
      <c r="D18" s="19" t="s">
        <v>168</v>
      </c>
      <c r="E18" s="20" t="s">
        <v>168</v>
      </c>
      <c r="F18" s="21"/>
      <c r="G18" s="20"/>
      <c r="H18" s="21"/>
      <c r="I18" s="20"/>
      <c r="J18" s="21"/>
      <c r="K18" s="172"/>
      <c r="L18" s="21"/>
      <c r="N18" s="145"/>
    </row>
    <row r="19" spans="1:14" ht="15">
      <c r="A19" s="10">
        <v>10</v>
      </c>
      <c r="B19" s="18" t="s">
        <v>29</v>
      </c>
      <c r="C19" s="32">
        <v>0</v>
      </c>
      <c r="D19" s="19">
        <v>0</v>
      </c>
      <c r="E19" s="20">
        <v>0</v>
      </c>
      <c r="F19" s="21"/>
      <c r="G19" s="20"/>
      <c r="H19" s="21"/>
      <c r="I19" s="20"/>
      <c r="J19" s="21"/>
      <c r="K19" s="172"/>
      <c r="L19" s="21"/>
      <c r="N19" s="145"/>
    </row>
    <row r="20" spans="1:14" ht="15">
      <c r="A20" s="10">
        <v>11</v>
      </c>
      <c r="B20" s="18" t="s">
        <v>30</v>
      </c>
      <c r="C20" s="181">
        <f>C17</f>
        <v>379.51240000000024</v>
      </c>
      <c r="D20" s="182">
        <f>D17</f>
        <v>1672.1580013702521</v>
      </c>
      <c r="E20" s="173">
        <f>C20*D20/1000</f>
        <v>634.604696279228</v>
      </c>
      <c r="F20" s="21"/>
      <c r="G20" s="20"/>
      <c r="H20" s="21"/>
      <c r="I20" s="20"/>
      <c r="J20" s="21"/>
      <c r="K20" s="172">
        <f aca="true" t="shared" si="0" ref="K20:K25">E20+G20-I20</f>
        <v>634.604696279228</v>
      </c>
      <c r="L20" s="21"/>
      <c r="N20" s="145"/>
    </row>
    <row r="21" spans="1:14" ht="15">
      <c r="A21" s="10" t="s">
        <v>31</v>
      </c>
      <c r="B21" s="18" t="s">
        <v>32</v>
      </c>
      <c r="C21" s="32">
        <v>94.87810000000006</v>
      </c>
      <c r="D21" s="19">
        <v>1672.1580013702521</v>
      </c>
      <c r="E21" s="173">
        <f>C21*D21/1000</f>
        <v>158.651174069807</v>
      </c>
      <c r="F21" s="21"/>
      <c r="G21" s="20"/>
      <c r="H21" s="21"/>
      <c r="I21" s="20"/>
      <c r="J21" s="21"/>
      <c r="K21" s="172">
        <f t="shared" si="0"/>
        <v>158.651174069807</v>
      </c>
      <c r="L21" s="21"/>
      <c r="N21" s="145"/>
    </row>
    <row r="22" spans="1:14" ht="15">
      <c r="A22" s="10" t="s">
        <v>33</v>
      </c>
      <c r="B22" s="18" t="s">
        <v>34</v>
      </c>
      <c r="C22" s="32">
        <v>0</v>
      </c>
      <c r="D22" s="19">
        <v>0</v>
      </c>
      <c r="E22" s="20">
        <v>0</v>
      </c>
      <c r="F22" s="21"/>
      <c r="G22" s="20"/>
      <c r="H22" s="21"/>
      <c r="I22" s="20"/>
      <c r="J22" s="21"/>
      <c r="K22" s="172"/>
      <c r="L22" s="21"/>
      <c r="N22" s="145"/>
    </row>
    <row r="23" spans="1:12" s="145" customFormat="1" ht="15">
      <c r="A23" s="10"/>
      <c r="B23" s="177" t="s">
        <v>227</v>
      </c>
      <c r="C23" s="174">
        <v>496.1865</v>
      </c>
      <c r="D23" s="175">
        <v>1672.1580013702521</v>
      </c>
      <c r="E23" s="178">
        <f>C23*D23/1000</f>
        <v>829.7022261469007</v>
      </c>
      <c r="F23" s="176"/>
      <c r="G23" s="63"/>
      <c r="H23" s="176"/>
      <c r="I23" s="63"/>
      <c r="J23" s="176"/>
      <c r="K23" s="172">
        <f t="shared" si="0"/>
        <v>829.7022261469007</v>
      </c>
      <c r="L23" s="176"/>
    </row>
    <row r="24" spans="1:12" s="145" customFormat="1" ht="15">
      <c r="A24" s="10"/>
      <c r="B24" s="177" t="s">
        <v>228</v>
      </c>
      <c r="C24" s="174">
        <v>74.75447505844711</v>
      </c>
      <c r="D24" s="175">
        <v>1772.6668306575673</v>
      </c>
      <c r="E24" s="178">
        <f>C24*D24/1000</f>
        <v>132.51477837932762</v>
      </c>
      <c r="F24" s="176"/>
      <c r="G24" s="63"/>
      <c r="H24" s="176"/>
      <c r="I24" s="63"/>
      <c r="J24" s="176"/>
      <c r="K24" s="172">
        <f t="shared" si="0"/>
        <v>132.51477837932762</v>
      </c>
      <c r="L24" s="176"/>
    </row>
    <row r="25" spans="1:12" s="145" customFormat="1" ht="15">
      <c r="A25" s="10"/>
      <c r="B25" s="177" t="s">
        <v>229</v>
      </c>
      <c r="C25" s="174">
        <v>2056.9999999999995</v>
      </c>
      <c r="D25" s="175">
        <v>1640.134302673809</v>
      </c>
      <c r="E25" s="178">
        <f>C25*D25/1000</f>
        <v>3373.7562606000242</v>
      </c>
      <c r="F25" s="176"/>
      <c r="G25" s="63"/>
      <c r="H25" s="176"/>
      <c r="I25" s="63"/>
      <c r="J25" s="176"/>
      <c r="K25" s="172">
        <f t="shared" si="0"/>
        <v>3373.7562606000242</v>
      </c>
      <c r="L25" s="176"/>
    </row>
    <row r="26" spans="1:14" ht="15">
      <c r="A26" s="10" t="s">
        <v>35</v>
      </c>
      <c r="B26" s="18" t="s">
        <v>36</v>
      </c>
      <c r="C26" s="32" t="s">
        <v>168</v>
      </c>
      <c r="D26" s="19" t="s">
        <v>168</v>
      </c>
      <c r="E26" s="20" t="s">
        <v>168</v>
      </c>
      <c r="F26" s="21"/>
      <c r="G26" s="20"/>
      <c r="H26" s="21"/>
      <c r="I26" s="20"/>
      <c r="J26" s="21"/>
      <c r="K26" s="20"/>
      <c r="L26" s="21"/>
      <c r="N26" s="145"/>
    </row>
    <row r="27" spans="1:14" ht="15">
      <c r="A27" s="10">
        <v>13</v>
      </c>
      <c r="B27" s="18" t="s">
        <v>37</v>
      </c>
      <c r="C27" s="32" t="s">
        <v>168</v>
      </c>
      <c r="D27" s="19" t="s">
        <v>168</v>
      </c>
      <c r="E27" s="20" t="s">
        <v>168</v>
      </c>
      <c r="F27" s="21"/>
      <c r="G27" s="20"/>
      <c r="H27" s="21"/>
      <c r="I27" s="20"/>
      <c r="J27" s="21"/>
      <c r="K27" s="20"/>
      <c r="L27" s="21"/>
      <c r="N27" s="28" t="str">
        <f aca="true" t="shared" si="1" ref="N27:N28">IF(AND(ISNUMBER(C27)=TRUE,C27&gt;0),ROUND(E27,5)=ROUND(C27*D27/10^3,5),"")</f>
        <v/>
      </c>
    </row>
    <row r="28" spans="1:14" ht="15.75" thickBot="1">
      <c r="A28" s="10">
        <v>16</v>
      </c>
      <c r="B28" s="18" t="s">
        <v>21</v>
      </c>
      <c r="C28" s="32" t="s">
        <v>168</v>
      </c>
      <c r="D28" s="19" t="s">
        <v>168</v>
      </c>
      <c r="E28" s="20" t="s">
        <v>168</v>
      </c>
      <c r="F28" s="21"/>
      <c r="G28" s="20"/>
      <c r="H28" s="21"/>
      <c r="I28" s="20"/>
      <c r="J28" s="21"/>
      <c r="K28" s="20"/>
      <c r="L28" s="21"/>
      <c r="N28" s="28" t="str">
        <f t="shared" si="1"/>
        <v/>
      </c>
    </row>
    <row r="29" spans="1:14" ht="15.75" thickBot="1">
      <c r="A29" s="10">
        <v>17</v>
      </c>
      <c r="B29" s="22" t="s">
        <v>9</v>
      </c>
      <c r="C29" s="33">
        <f>SUM(C20:C28)</f>
        <v>3102.331475058447</v>
      </c>
      <c r="D29" s="23"/>
      <c r="E29" s="179">
        <f>SUM(E20:E25)</f>
        <v>5129.229135475288</v>
      </c>
      <c r="F29" s="180">
        <f>E29/(C34/100)</f>
        <v>4491.85626082308</v>
      </c>
      <c r="G29" s="24">
        <v>0</v>
      </c>
      <c r="H29" s="25">
        <v>0</v>
      </c>
      <c r="I29" s="24">
        <v>0</v>
      </c>
      <c r="J29" s="25">
        <v>0</v>
      </c>
      <c r="K29" s="179">
        <f>E29+G29-I29</f>
        <v>5129.229135475288</v>
      </c>
      <c r="L29" s="180">
        <f>F29+H29-J29</f>
        <v>4491.85626082308</v>
      </c>
      <c r="N29" s="28"/>
    </row>
    <row r="30" spans="3:12" ht="15">
      <c r="C30" s="14"/>
      <c r="E30" s="14"/>
      <c r="F30" s="14"/>
      <c r="G30" s="14"/>
      <c r="H30" s="14"/>
      <c r="I30" s="14"/>
      <c r="J30" s="14"/>
      <c r="K30" s="14"/>
      <c r="L30" s="14"/>
    </row>
    <row r="31" ht="15">
      <c r="B31" s="26"/>
    </row>
    <row r="32" spans="3:12" ht="15.75" thickBot="1">
      <c r="C32" s="14"/>
      <c r="E32" s="14"/>
      <c r="F32" s="187"/>
      <c r="G32" s="14"/>
      <c r="H32" s="14"/>
      <c r="I32" s="14"/>
      <c r="J32" s="14"/>
      <c r="K32" s="14"/>
      <c r="L32" s="14"/>
    </row>
    <row r="33" spans="2:3" ht="15.75" thickBot="1">
      <c r="B33" s="94"/>
      <c r="C33" s="97">
        <v>2020</v>
      </c>
    </row>
    <row r="34" spans="2:3" ht="15">
      <c r="B34" s="155" t="s">
        <v>171</v>
      </c>
      <c r="C34" s="96">
        <v>114.18952071577233</v>
      </c>
    </row>
    <row r="35" spans="2:5" ht="15.75" thickBot="1">
      <c r="B35" s="153" t="s">
        <v>172</v>
      </c>
      <c r="C35" s="75">
        <v>92.37120623065897</v>
      </c>
      <c r="E35" s="145"/>
    </row>
    <row r="38" ht="15">
      <c r="C38" s="5" t="s">
        <v>168</v>
      </c>
    </row>
  </sheetData>
  <mergeCells count="7">
    <mergeCell ref="K15:L15"/>
    <mergeCell ref="B15:B16"/>
    <mergeCell ref="C15:C16"/>
    <mergeCell ref="D15:D16"/>
    <mergeCell ref="E15:F15"/>
    <mergeCell ref="G15:H15"/>
    <mergeCell ref="I15:J15"/>
  </mergeCells>
  <conditionalFormatting sqref="C31">
    <cfRule type="cellIs" priority="11" dxfId="1" operator="equal">
      <formula>FALSE</formula>
    </cfRule>
    <cfRule type="cellIs" priority="12" dxfId="0" operator="equal">
      <formula>TRUE</formula>
    </cfRule>
  </conditionalFormatting>
  <conditionalFormatting sqref="E31">
    <cfRule type="cellIs" priority="9" dxfId="1" operator="equal">
      <formula>FALSE</formula>
    </cfRule>
    <cfRule type="cellIs" priority="10" dxfId="0" operator="equal">
      <formula>TRUE</formula>
    </cfRule>
  </conditionalFormatting>
  <conditionalFormatting sqref="F31">
    <cfRule type="cellIs" priority="7" dxfId="1" operator="equal">
      <formula>FALSE</formula>
    </cfRule>
    <cfRule type="cellIs" priority="8" dxfId="0" operator="equal">
      <formula>TRUE</formula>
    </cfRule>
  </conditionalFormatting>
  <conditionalFormatting sqref="K31">
    <cfRule type="cellIs" priority="5" dxfId="1" operator="equal">
      <formula>FALSE</formula>
    </cfRule>
    <cfRule type="cellIs" priority="6" dxfId="0" operator="equal">
      <formula>TRUE</formula>
    </cfRule>
  </conditionalFormatting>
  <conditionalFormatting sqref="L31">
    <cfRule type="cellIs" priority="3" dxfId="1" operator="equal">
      <formula>FALSE</formula>
    </cfRule>
    <cfRule type="cellIs" priority="4" dxfId="0" operator="equal">
      <formula>TRUE</formula>
    </cfRule>
  </conditionalFormatting>
  <conditionalFormatting sqref="N27:N29">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3"/>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C6"/>
  <sheetViews>
    <sheetView zoomScale="90" zoomScaleNormal="90" workbookViewId="0" topLeftCell="A3">
      <selection activeCell="B17" sqref="B17"/>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104</v>
      </c>
    </row>
    <row r="2" ht="4.5" customHeight="1"/>
    <row r="3" spans="2:3" ht="29.45" customHeight="1">
      <c r="B3" s="57" t="s">
        <v>197</v>
      </c>
      <c r="C3" s="58"/>
    </row>
    <row r="4" spans="2:3" ht="15">
      <c r="B4" s="28" t="s">
        <v>105</v>
      </c>
      <c r="C4" s="4"/>
    </row>
    <row r="5" spans="2:3" ht="15">
      <c r="B5" s="28"/>
      <c r="C5" s="4"/>
    </row>
    <row r="6" ht="15">
      <c r="B6" s="145" t="s">
        <v>405</v>
      </c>
    </row>
  </sheetData>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K7"/>
  <sheetViews>
    <sheetView zoomScale="90" zoomScaleNormal="90" workbookViewId="0" topLeftCell="A2">
      <selection activeCell="D23" sqref="D23"/>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106</v>
      </c>
    </row>
    <row r="2" ht="4.5" customHeight="1"/>
    <row r="3" spans="2:11" ht="15">
      <c r="B3" s="57" t="s">
        <v>196</v>
      </c>
      <c r="C3" s="58"/>
      <c r="F3" s="145"/>
      <c r="G3" s="145"/>
      <c r="H3" s="145"/>
      <c r="I3" s="145"/>
      <c r="J3" s="145"/>
      <c r="K3" s="145"/>
    </row>
    <row r="4" spans="2:11" ht="15">
      <c r="B4" s="28" t="s">
        <v>107</v>
      </c>
      <c r="C4" s="4"/>
      <c r="F4" s="145"/>
      <c r="G4" s="145"/>
      <c r="H4" s="145"/>
      <c r="I4" s="145"/>
      <c r="J4" s="145"/>
      <c r="K4" s="145"/>
    </row>
    <row r="5" spans="2:3" ht="15">
      <c r="B5" s="28"/>
      <c r="C5" s="4"/>
    </row>
    <row r="6" spans="2:3" ht="15">
      <c r="B6" s="145" t="s">
        <v>405</v>
      </c>
      <c r="C6" s="14"/>
    </row>
    <row r="7" ht="15">
      <c r="B7" s="26"/>
    </row>
  </sheetData>
  <conditionalFormatting sqref="C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24"/>
  <sheetViews>
    <sheetView zoomScale="90" zoomScaleNormal="90" workbookViewId="0" topLeftCell="A3">
      <selection activeCell="E24" sqref="E24"/>
    </sheetView>
  </sheetViews>
  <sheetFormatPr defaultColWidth="8.8515625" defaultRowHeight="15"/>
  <cols>
    <col min="1" max="1" width="5.00390625" style="5" bestFit="1" customWidth="1"/>
    <col min="2" max="2" width="76.14062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108</v>
      </c>
    </row>
    <row r="2" ht="4.5" customHeight="1"/>
    <row r="3" spans="2:11" ht="15">
      <c r="B3" s="57" t="s">
        <v>195</v>
      </c>
      <c r="C3" s="58"/>
      <c r="F3" s="145"/>
      <c r="G3" s="145"/>
      <c r="H3" s="145"/>
      <c r="I3" s="145"/>
      <c r="J3" s="145"/>
      <c r="K3" s="145"/>
    </row>
    <row r="4" spans="2:11" ht="15">
      <c r="B4" s="28" t="s">
        <v>109</v>
      </c>
      <c r="C4" s="4"/>
      <c r="F4" s="145"/>
      <c r="G4" s="145"/>
      <c r="H4" s="145"/>
      <c r="I4" s="145"/>
      <c r="J4" s="145"/>
      <c r="K4" s="145"/>
    </row>
    <row r="5" spans="2:3" s="145" customFormat="1" ht="15">
      <c r="B5" s="28"/>
      <c r="C5" s="4"/>
    </row>
    <row r="6" spans="2:3" s="145" customFormat="1" ht="15">
      <c r="B6" s="28" t="s">
        <v>391</v>
      </c>
      <c r="C6" s="4"/>
    </row>
    <row r="7" spans="2:3" s="145" customFormat="1" ht="15">
      <c r="B7" s="28"/>
      <c r="C7" s="4"/>
    </row>
    <row r="8" spans="2:11" ht="15">
      <c r="B8" s="28"/>
      <c r="C8" s="4"/>
      <c r="F8" s="145"/>
      <c r="G8" s="145"/>
      <c r="H8" s="145"/>
      <c r="I8" s="145"/>
      <c r="J8" s="145"/>
      <c r="K8" s="145"/>
    </row>
    <row r="9" spans="2:3" ht="15">
      <c r="B9" s="28"/>
      <c r="C9" s="4"/>
    </row>
    <row r="10" ht="14.25" customHeight="1" thickBot="1">
      <c r="C10" s="4"/>
    </row>
    <row r="11" spans="2:6" ht="16.5" customHeight="1">
      <c r="B11" s="431"/>
      <c r="C11" s="422" t="s">
        <v>95</v>
      </c>
      <c r="D11" s="423"/>
      <c r="E11" s="418" t="s">
        <v>100</v>
      </c>
      <c r="F11" s="420" t="s">
        <v>101</v>
      </c>
    </row>
    <row r="12" spans="2:6" ht="15">
      <c r="B12" s="432"/>
      <c r="C12" s="61" t="s">
        <v>10</v>
      </c>
      <c r="D12" s="105" t="s">
        <v>11</v>
      </c>
      <c r="E12" s="429"/>
      <c r="F12" s="430"/>
    </row>
    <row r="13" spans="2:6" ht="15.75" thickBot="1">
      <c r="B13" s="433"/>
      <c r="C13" s="106" t="s">
        <v>176</v>
      </c>
      <c r="D13" s="104" t="s">
        <v>176</v>
      </c>
      <c r="E13" s="149" t="s">
        <v>211</v>
      </c>
      <c r="F13" s="148" t="s">
        <v>211</v>
      </c>
    </row>
    <row r="14" spans="2:6" s="145" customFormat="1" ht="33" customHeight="1">
      <c r="B14" s="373" t="s">
        <v>392</v>
      </c>
      <c r="C14" s="374">
        <v>7948.979134527913</v>
      </c>
      <c r="D14" s="375"/>
      <c r="E14" s="376"/>
      <c r="F14" s="377"/>
    </row>
    <row r="15" spans="1:6" ht="24" customHeight="1">
      <c r="A15" s="10"/>
      <c r="B15" s="103" t="s">
        <v>110</v>
      </c>
      <c r="C15" s="378">
        <f>C16+C17+C18</f>
        <v>14079.39529021657</v>
      </c>
      <c r="D15" s="378">
        <f>D16+D17+D18</f>
        <v>14759.842980685244</v>
      </c>
      <c r="E15" s="107"/>
      <c r="F15" s="108"/>
    </row>
    <row r="16" spans="1:6" ht="39" customHeight="1">
      <c r="A16" s="10"/>
      <c r="B16" s="62" t="s">
        <v>393</v>
      </c>
      <c r="C16" s="370">
        <v>2288.54844275715</v>
      </c>
      <c r="D16" s="379">
        <v>2411.986548152056</v>
      </c>
      <c r="E16" s="66">
        <v>94.88230539720556</v>
      </c>
      <c r="F16" s="67">
        <v>99.04548195955924</v>
      </c>
    </row>
    <row r="17" spans="1:6" ht="24" customHeight="1">
      <c r="A17" s="10"/>
      <c r="B17" s="71" t="s">
        <v>111</v>
      </c>
      <c r="C17" s="371">
        <f>C14-C16</f>
        <v>5660.430691770763</v>
      </c>
      <c r="D17" s="380">
        <v>5965.738994298796</v>
      </c>
      <c r="E17" s="72">
        <v>94.88230539720556</v>
      </c>
      <c r="F17" s="73">
        <v>98.79528239789956</v>
      </c>
    </row>
    <row r="18" spans="1:6" ht="29.25" customHeight="1" thickBot="1">
      <c r="A18" s="10"/>
      <c r="B18" s="64" t="s">
        <v>394</v>
      </c>
      <c r="C18" s="372">
        <v>6130.416155688656</v>
      </c>
      <c r="D18" s="381">
        <v>6382.117438234392</v>
      </c>
      <c r="E18" s="68">
        <v>96.05614774435476</v>
      </c>
      <c r="F18" s="69">
        <v>100.39659497530285</v>
      </c>
    </row>
    <row r="19" ht="15">
      <c r="C19" s="14"/>
    </row>
    <row r="20" spans="2:6" ht="15">
      <c r="B20" s="26"/>
      <c r="D20" s="74"/>
      <c r="F20" s="145"/>
    </row>
    <row r="21" spans="4:6" ht="15">
      <c r="D21" s="74"/>
      <c r="E21" s="145"/>
      <c r="F21" s="145"/>
    </row>
    <row r="22" spans="4:6" ht="15">
      <c r="D22" s="74"/>
      <c r="E22" s="145"/>
      <c r="F22" s="145"/>
    </row>
    <row r="23" ht="15">
      <c r="D23" s="74"/>
    </row>
    <row r="24" ht="15">
      <c r="D24" s="15"/>
    </row>
  </sheetData>
  <mergeCells count="4">
    <mergeCell ref="C11:D11"/>
    <mergeCell ref="E11:E12"/>
    <mergeCell ref="F11:F12"/>
    <mergeCell ref="B11:B13"/>
  </mergeCells>
  <conditionalFormatting sqref="C20">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K7"/>
  <sheetViews>
    <sheetView zoomScale="90" zoomScaleNormal="90" workbookViewId="0" topLeftCell="A2">
      <selection activeCell="D25" sqref="D25"/>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112</v>
      </c>
    </row>
    <row r="2" ht="4.5" customHeight="1"/>
    <row r="3" spans="2:11" ht="15">
      <c r="B3" s="57" t="s">
        <v>194</v>
      </c>
      <c r="C3" s="58"/>
      <c r="F3" s="145"/>
      <c r="G3" s="145"/>
      <c r="H3" s="145"/>
      <c r="I3" s="145"/>
      <c r="J3" s="145"/>
      <c r="K3" s="145"/>
    </row>
    <row r="4" spans="2:11" ht="15">
      <c r="B4" s="28" t="s">
        <v>113</v>
      </c>
      <c r="C4" s="4"/>
      <c r="F4" s="145"/>
      <c r="G4" s="145"/>
      <c r="H4" s="145"/>
      <c r="I4" s="145"/>
      <c r="J4" s="145"/>
      <c r="K4" s="145"/>
    </row>
    <row r="5" spans="2:11" ht="15">
      <c r="B5" s="28"/>
      <c r="C5" s="4"/>
      <c r="F5" s="145"/>
      <c r="G5" s="145"/>
      <c r="H5" s="145"/>
      <c r="I5" s="145"/>
      <c r="J5" s="145"/>
      <c r="K5" s="145"/>
    </row>
    <row r="6" spans="2:3" ht="15">
      <c r="B6" s="145" t="s">
        <v>405</v>
      </c>
      <c r="C6" s="14"/>
    </row>
    <row r="7" ht="15">
      <c r="B7" s="26"/>
    </row>
  </sheetData>
  <conditionalFormatting sqref="C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K7"/>
  <sheetViews>
    <sheetView zoomScale="90" zoomScaleNormal="90" workbookViewId="0" topLeftCell="A2">
      <selection activeCell="B6" sqref="B6"/>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114</v>
      </c>
    </row>
    <row r="2" ht="4.5" customHeight="1"/>
    <row r="3" spans="2:11" ht="15">
      <c r="B3" s="57" t="s">
        <v>193</v>
      </c>
      <c r="C3" s="58"/>
      <c r="F3" s="145"/>
      <c r="G3" s="145"/>
      <c r="H3" s="145"/>
      <c r="I3" s="145"/>
      <c r="J3" s="145"/>
      <c r="K3" s="145"/>
    </row>
    <row r="4" spans="2:11" ht="15">
      <c r="B4" s="28" t="s">
        <v>113</v>
      </c>
      <c r="C4" s="4"/>
      <c r="F4" s="145"/>
      <c r="G4" s="145"/>
      <c r="H4" s="145"/>
      <c r="I4" s="145"/>
      <c r="J4" s="145"/>
      <c r="K4" s="145"/>
    </row>
    <row r="5" spans="2:3" ht="15">
      <c r="B5" s="28"/>
      <c r="C5" s="4"/>
    </row>
    <row r="6" spans="2:3" ht="15">
      <c r="B6" s="145" t="s">
        <v>405</v>
      </c>
      <c r="C6" s="14"/>
    </row>
    <row r="7" ht="15">
      <c r="B7" s="26"/>
    </row>
  </sheetData>
  <conditionalFormatting sqref="C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H7"/>
  <sheetViews>
    <sheetView zoomScale="90" zoomScaleNormal="90" workbookViewId="0" topLeftCell="A2">
      <selection activeCell="D26" sqref="D26"/>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115</v>
      </c>
    </row>
    <row r="2" ht="4.5" customHeight="1"/>
    <row r="3" spans="2:8" ht="15">
      <c r="B3" s="57" t="s">
        <v>192</v>
      </c>
      <c r="C3" s="58"/>
      <c r="E3" s="145"/>
      <c r="F3" s="145"/>
      <c r="G3" s="145"/>
      <c r="H3" s="145"/>
    </row>
    <row r="4" spans="2:8" ht="15">
      <c r="B4" s="28" t="s">
        <v>116</v>
      </c>
      <c r="C4" s="4"/>
      <c r="E4" s="145"/>
      <c r="F4" s="145"/>
      <c r="G4" s="145"/>
      <c r="H4" s="145"/>
    </row>
    <row r="5" spans="2:8" ht="15">
      <c r="B5" s="28"/>
      <c r="C5" s="4"/>
      <c r="E5" s="145"/>
      <c r="F5" s="145"/>
      <c r="G5" s="145"/>
      <c r="H5" s="145"/>
    </row>
    <row r="6" spans="2:3" ht="15">
      <c r="B6" s="145" t="s">
        <v>405</v>
      </c>
      <c r="C6" s="14"/>
    </row>
    <row r="7" ht="15">
      <c r="B7" s="26"/>
    </row>
  </sheetData>
  <conditionalFormatting sqref="C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14"/>
  <sheetViews>
    <sheetView zoomScale="90" zoomScaleNormal="90" workbookViewId="0" topLeftCell="A1">
      <selection activeCell="B16" sqref="B16"/>
    </sheetView>
  </sheetViews>
  <sheetFormatPr defaultColWidth="8.8515625" defaultRowHeight="15"/>
  <cols>
    <col min="1" max="1" width="5.00390625" style="5" bestFit="1" customWidth="1"/>
    <col min="2" max="2" width="48.710937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75">
      <c r="B1" s="6" t="s">
        <v>118</v>
      </c>
    </row>
    <row r="2" ht="4.5" customHeight="1"/>
    <row r="3" spans="2:9" ht="15">
      <c r="B3" s="57" t="s">
        <v>191</v>
      </c>
      <c r="C3" s="58"/>
      <c r="D3" s="145"/>
      <c r="E3" s="145"/>
      <c r="F3" s="145"/>
      <c r="G3" s="145"/>
      <c r="H3" s="145"/>
      <c r="I3" s="81"/>
    </row>
    <row r="4" spans="2:9" ht="15">
      <c r="B4" s="28" t="s">
        <v>119</v>
      </c>
      <c r="C4" s="4"/>
      <c r="D4" s="145"/>
      <c r="E4" s="145"/>
      <c r="F4" s="145"/>
      <c r="G4" s="145"/>
      <c r="H4" s="145"/>
      <c r="I4" s="81"/>
    </row>
    <row r="5" spans="2:3" ht="15">
      <c r="B5" s="28"/>
      <c r="C5" s="4"/>
    </row>
    <row r="6" spans="2:3" ht="15">
      <c r="B6" s="28"/>
      <c r="C6" s="4"/>
    </row>
    <row r="7" ht="14.25" customHeight="1" thickBot="1">
      <c r="C7" s="4"/>
    </row>
    <row r="8" spans="2:7" ht="16.5" customHeight="1">
      <c r="B8" s="431"/>
      <c r="C8" s="422" t="s">
        <v>95</v>
      </c>
      <c r="D8" s="423"/>
      <c r="E8" s="418" t="s">
        <v>100</v>
      </c>
      <c r="F8" s="420" t="s">
        <v>117</v>
      </c>
      <c r="G8" s="76"/>
    </row>
    <row r="9" spans="2:7" ht="15">
      <c r="B9" s="432"/>
      <c r="C9" s="61" t="s">
        <v>10</v>
      </c>
      <c r="D9" s="105" t="s">
        <v>11</v>
      </c>
      <c r="E9" s="429"/>
      <c r="F9" s="430"/>
      <c r="G9" s="76"/>
    </row>
    <row r="10" spans="2:7" ht="15.75" thickBot="1">
      <c r="B10" s="433"/>
      <c r="C10" s="106" t="s">
        <v>176</v>
      </c>
      <c r="D10" s="104" t="s">
        <v>176</v>
      </c>
      <c r="E10" s="151" t="s">
        <v>211</v>
      </c>
      <c r="F10" s="150" t="s">
        <v>211</v>
      </c>
      <c r="G10" s="77"/>
    </row>
    <row r="11" spans="1:7" ht="15.75" thickBot="1">
      <c r="A11" s="10"/>
      <c r="B11" s="109" t="s">
        <v>120</v>
      </c>
      <c r="C11" s="389">
        <v>654.0275628626692</v>
      </c>
      <c r="D11" s="390">
        <v>622</v>
      </c>
      <c r="E11" s="389">
        <v>100</v>
      </c>
      <c r="F11" s="391">
        <v>100</v>
      </c>
      <c r="G11" s="78"/>
    </row>
    <row r="12" ht="15">
      <c r="C12" s="14"/>
    </row>
    <row r="13" ht="15">
      <c r="B13" s="26"/>
    </row>
    <row r="14" ht="15">
      <c r="B14" s="28" t="s">
        <v>406</v>
      </c>
    </row>
  </sheetData>
  <mergeCells count="4">
    <mergeCell ref="C8:D8"/>
    <mergeCell ref="E8:E9"/>
    <mergeCell ref="F8:F9"/>
    <mergeCell ref="B8:B10"/>
  </mergeCells>
  <conditionalFormatting sqref="C13">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D7"/>
  <sheetViews>
    <sheetView zoomScale="90" zoomScaleNormal="90" workbookViewId="0" topLeftCell="A1">
      <selection activeCell="F24" sqref="F24"/>
    </sheetView>
  </sheetViews>
  <sheetFormatPr defaultColWidth="8.8515625" defaultRowHeight="15"/>
  <cols>
    <col min="1" max="1" width="5.00390625" style="5" bestFit="1" customWidth="1"/>
    <col min="2" max="2" width="48.85156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75">
      <c r="B1" s="6" t="s">
        <v>121</v>
      </c>
    </row>
    <row r="2" ht="4.5" customHeight="1"/>
    <row r="3" spans="2:3" ht="15">
      <c r="B3" s="57" t="s">
        <v>190</v>
      </c>
      <c r="C3" s="58"/>
    </row>
    <row r="4" spans="2:3" ht="15">
      <c r="B4" s="28" t="s">
        <v>122</v>
      </c>
      <c r="C4" s="4"/>
    </row>
    <row r="5" spans="2:3" ht="15">
      <c r="B5" s="28"/>
      <c r="C5" s="4"/>
    </row>
    <row r="6" ht="15">
      <c r="B6" s="145" t="s">
        <v>405</v>
      </c>
    </row>
    <row r="7" spans="2:4" ht="15">
      <c r="B7" s="82"/>
      <c r="C7" s="83"/>
      <c r="D7" s="83"/>
    </row>
  </sheetData>
  <printOptions/>
  <pageMargins left="0.7" right="0.7" top="0.787401575" bottom="0.787401575" header="0.3" footer="0.3"/>
  <pageSetup horizontalDpi="600" verticalDpi="600" orientation="portrait" paperSize="9" scale="6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F7"/>
  <sheetViews>
    <sheetView zoomScale="90" zoomScaleNormal="90" workbookViewId="0" topLeftCell="A1">
      <selection activeCell="F23" sqref="F23"/>
    </sheetView>
  </sheetViews>
  <sheetFormatPr defaultColWidth="8.8515625" defaultRowHeight="15"/>
  <cols>
    <col min="1" max="1" width="5.00390625" style="5" bestFit="1" customWidth="1"/>
    <col min="2" max="2" width="48.85156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75">
      <c r="B1" s="6" t="s">
        <v>125</v>
      </c>
    </row>
    <row r="2" ht="4.5" customHeight="1"/>
    <row r="3" spans="2:6" ht="15">
      <c r="B3" s="57" t="s">
        <v>189</v>
      </c>
      <c r="C3" s="145"/>
      <c r="D3" s="145"/>
      <c r="E3" s="145"/>
      <c r="F3" s="145"/>
    </row>
    <row r="4" spans="2:6" ht="15">
      <c r="B4" s="28" t="s">
        <v>123</v>
      </c>
      <c r="C4" s="145"/>
      <c r="D4" s="145"/>
      <c r="E4" s="145"/>
      <c r="F4" s="145"/>
    </row>
    <row r="5" spans="2:6" ht="15">
      <c r="B5" s="28"/>
      <c r="C5" s="145"/>
      <c r="D5" s="145"/>
      <c r="E5" s="145"/>
      <c r="F5" s="145"/>
    </row>
    <row r="6" ht="15">
      <c r="B6" s="145" t="s">
        <v>405</v>
      </c>
    </row>
    <row r="7" spans="2:3" ht="15">
      <c r="B7" s="82"/>
      <c r="C7" s="83"/>
    </row>
  </sheetData>
  <printOptions/>
  <pageMargins left="0.7" right="0.7" top="0.787401575" bottom="0.787401575" header="0.3" footer="0.3"/>
  <pageSetup orientation="portrait" paperSize="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F34"/>
  <sheetViews>
    <sheetView zoomScale="90" zoomScaleNormal="90" workbookViewId="0" topLeftCell="A1">
      <selection activeCell="B10" sqref="B10"/>
    </sheetView>
  </sheetViews>
  <sheetFormatPr defaultColWidth="8.8515625" defaultRowHeight="15"/>
  <cols>
    <col min="1" max="1" width="8.00390625" style="5" bestFit="1" customWidth="1"/>
    <col min="2" max="2" width="50.281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75">
      <c r="B1" s="6" t="s">
        <v>126</v>
      </c>
    </row>
    <row r="2" ht="4.5" customHeight="1"/>
    <row r="3" spans="2:6" ht="15">
      <c r="B3" s="57" t="s">
        <v>188</v>
      </c>
      <c r="C3" s="77"/>
      <c r="D3" s="77"/>
      <c r="E3" s="77"/>
      <c r="F3" s="77"/>
    </row>
    <row r="4" spans="2:6" ht="15">
      <c r="B4" s="28" t="s">
        <v>127</v>
      </c>
      <c r="C4" s="77"/>
      <c r="D4" s="77"/>
      <c r="E4" s="77"/>
      <c r="F4" s="77"/>
    </row>
    <row r="5" spans="2:6" ht="15">
      <c r="B5" s="28"/>
      <c r="C5" s="77"/>
      <c r="D5" s="77"/>
      <c r="E5" s="77"/>
      <c r="F5" s="77"/>
    </row>
    <row r="6" spans="2:6" s="145" customFormat="1" ht="15">
      <c r="B6" s="28" t="s">
        <v>432</v>
      </c>
      <c r="C6" s="77"/>
      <c r="D6" s="77"/>
      <c r="E6" s="77"/>
      <c r="F6" s="77"/>
    </row>
    <row r="7" spans="2:6" s="145" customFormat="1" ht="15">
      <c r="B7" s="28"/>
      <c r="C7" s="77"/>
      <c r="D7" s="77"/>
      <c r="E7" s="77"/>
      <c r="F7" s="77"/>
    </row>
    <row r="8" spans="2:6" s="145" customFormat="1" ht="15">
      <c r="B8" s="28"/>
      <c r="C8" s="77"/>
      <c r="D8" s="77"/>
      <c r="E8" s="77"/>
      <c r="F8" s="77"/>
    </row>
    <row r="9" spans="2:6" s="145" customFormat="1" ht="15">
      <c r="B9" s="28"/>
      <c r="C9" s="77"/>
      <c r="D9" s="77"/>
      <c r="E9" s="77"/>
      <c r="F9" s="77"/>
    </row>
    <row r="10" spans="2:6" s="145" customFormat="1" ht="15">
      <c r="B10" s="28"/>
      <c r="C10" s="77"/>
      <c r="D10" s="77"/>
      <c r="E10" s="77"/>
      <c r="F10" s="77"/>
    </row>
    <row r="11" spans="2:6" s="145" customFormat="1" ht="15">
      <c r="B11" s="28"/>
      <c r="C11" s="77"/>
      <c r="D11" s="77"/>
      <c r="E11" s="77"/>
      <c r="F11" s="77"/>
    </row>
    <row r="12" spans="2:6" s="145" customFormat="1" ht="15">
      <c r="B12" s="28"/>
      <c r="C12" s="77"/>
      <c r="D12" s="77"/>
      <c r="E12" s="77"/>
      <c r="F12" s="77"/>
    </row>
    <row r="13" spans="2:6" s="145" customFormat="1" ht="15">
      <c r="B13" s="28"/>
      <c r="C13" s="77"/>
      <c r="D13" s="77"/>
      <c r="E13" s="77"/>
      <c r="F13" s="77"/>
    </row>
    <row r="14" spans="2:6" s="145" customFormat="1" ht="15">
      <c r="B14" s="28"/>
      <c r="C14" s="77"/>
      <c r="D14" s="77"/>
      <c r="E14" s="77"/>
      <c r="F14" s="77"/>
    </row>
    <row r="15" spans="2:6" s="145" customFormat="1" ht="15">
      <c r="B15" s="28"/>
      <c r="C15" s="77"/>
      <c r="D15" s="77"/>
      <c r="E15" s="77"/>
      <c r="F15" s="77"/>
    </row>
    <row r="16" spans="2:6" s="145" customFormat="1" ht="15">
      <c r="B16" s="28"/>
      <c r="C16" s="77"/>
      <c r="D16" s="77"/>
      <c r="E16" s="77"/>
      <c r="F16" s="77"/>
    </row>
    <row r="17" spans="2:6" s="145" customFormat="1" ht="15">
      <c r="B17" s="28"/>
      <c r="C17" s="77"/>
      <c r="D17" s="77"/>
      <c r="E17" s="77"/>
      <c r="F17" s="77"/>
    </row>
    <row r="18" spans="2:6" s="145" customFormat="1" ht="15">
      <c r="B18" s="28"/>
      <c r="C18" s="77"/>
      <c r="D18" s="77"/>
      <c r="E18" s="77"/>
      <c r="F18" s="77"/>
    </row>
    <row r="19" spans="2:6" s="145" customFormat="1" ht="15">
      <c r="B19" s="28"/>
      <c r="C19" s="77"/>
      <c r="D19" s="77"/>
      <c r="E19" s="77"/>
      <c r="F19" s="77"/>
    </row>
    <row r="20" spans="2:6" s="145" customFormat="1" ht="15">
      <c r="B20" s="28"/>
      <c r="C20" s="77"/>
      <c r="D20" s="77"/>
      <c r="E20" s="77"/>
      <c r="F20" s="77"/>
    </row>
    <row r="21" spans="2:6" s="145" customFormat="1" ht="15">
      <c r="B21" s="28"/>
      <c r="C21" s="77"/>
      <c r="D21" s="77"/>
      <c r="E21" s="77"/>
      <c r="F21" s="77"/>
    </row>
    <row r="22" spans="2:6" s="145" customFormat="1" ht="15">
      <c r="B22" s="28"/>
      <c r="C22" s="77"/>
      <c r="D22" s="77"/>
      <c r="E22" s="77"/>
      <c r="F22" s="77"/>
    </row>
    <row r="23" spans="2:6" s="145" customFormat="1" ht="15">
      <c r="B23" s="28"/>
      <c r="C23" s="77"/>
      <c r="D23" s="77"/>
      <c r="E23" s="77"/>
      <c r="F23" s="77"/>
    </row>
    <row r="24" spans="2:6" s="145" customFormat="1" ht="15">
      <c r="B24" s="28"/>
      <c r="C24" s="77"/>
      <c r="D24" s="77"/>
      <c r="E24" s="77"/>
      <c r="F24" s="77"/>
    </row>
    <row r="25" spans="2:6" s="145" customFormat="1" ht="15">
      <c r="B25" s="28"/>
      <c r="C25" s="77"/>
      <c r="D25" s="77"/>
      <c r="E25" s="77"/>
      <c r="F25" s="77"/>
    </row>
    <row r="26" spans="2:6" s="145" customFormat="1" ht="15">
      <c r="B26" s="28"/>
      <c r="C26" s="77"/>
      <c r="D26" s="77"/>
      <c r="E26" s="77"/>
      <c r="F26" s="77"/>
    </row>
    <row r="27" spans="2:6" s="145" customFormat="1" ht="15">
      <c r="B27" s="28"/>
      <c r="C27" s="77"/>
      <c r="D27" s="77"/>
      <c r="E27" s="77"/>
      <c r="F27" s="77"/>
    </row>
    <row r="28" spans="2:6" s="145" customFormat="1" ht="15">
      <c r="B28" s="28"/>
      <c r="C28" s="77"/>
      <c r="D28" s="77"/>
      <c r="E28" s="77"/>
      <c r="F28" s="77"/>
    </row>
    <row r="29" spans="2:6" s="145" customFormat="1" ht="15">
      <c r="B29" s="28"/>
      <c r="C29" s="77"/>
      <c r="D29" s="77"/>
      <c r="E29" s="77"/>
      <c r="F29" s="77"/>
    </row>
    <row r="30" spans="2:6" s="145" customFormat="1" ht="15">
      <c r="B30" s="28"/>
      <c r="C30" s="77"/>
      <c r="D30" s="77"/>
      <c r="E30" s="77"/>
      <c r="F30" s="77"/>
    </row>
    <row r="31" spans="2:6" s="145" customFormat="1" ht="15">
      <c r="B31" s="28"/>
      <c r="C31" s="77"/>
      <c r="D31" s="77"/>
      <c r="E31" s="77"/>
      <c r="F31" s="77"/>
    </row>
    <row r="32" spans="2:6" s="145" customFormat="1" ht="15">
      <c r="B32" s="28"/>
      <c r="C32" s="77"/>
      <c r="D32" s="77"/>
      <c r="E32" s="77"/>
      <c r="F32" s="77"/>
    </row>
    <row r="33" spans="2:6" s="145" customFormat="1" ht="15">
      <c r="B33" s="28"/>
      <c r="C33" s="77"/>
      <c r="D33" s="77"/>
      <c r="E33" s="77"/>
      <c r="F33" s="77"/>
    </row>
    <row r="34" spans="2:6" s="145" customFormat="1" ht="15">
      <c r="B34" s="28"/>
      <c r="C34" s="77"/>
      <c r="D34" s="77"/>
      <c r="E34" s="77"/>
      <c r="F34" s="77"/>
    </row>
  </sheetData>
  <printOptions/>
  <pageMargins left="0.7" right="0.7" top="0.787401575" bottom="0.7874015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2"/>
  <sheetViews>
    <sheetView zoomScale="90" zoomScaleNormal="90" workbookViewId="0" topLeftCell="A1">
      <selection activeCell="K23" sqref="K23"/>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5" width="14.140625" style="5" bestFit="1" customWidth="1"/>
    <col min="6" max="6" width="15.28125" style="5" customWidth="1"/>
    <col min="7"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38</v>
      </c>
    </row>
    <row r="2" ht="4.5" customHeight="1"/>
    <row r="3" spans="2:3" ht="15">
      <c r="B3" s="7" t="s">
        <v>231</v>
      </c>
      <c r="C3" s="4" t="s">
        <v>23</v>
      </c>
    </row>
    <row r="4" spans="2:3" ht="15">
      <c r="B4" s="28" t="s">
        <v>230</v>
      </c>
      <c r="C4" s="4" t="s">
        <v>169</v>
      </c>
    </row>
    <row r="5" ht="14.25" customHeight="1">
      <c r="C5" s="4" t="s">
        <v>170</v>
      </c>
    </row>
    <row r="6" ht="14.25" customHeight="1" thickBot="1"/>
    <row r="7" spans="2:4" ht="16.5" customHeight="1" thickBot="1">
      <c r="B7" s="94"/>
      <c r="C7" s="95" t="s">
        <v>3</v>
      </c>
      <c r="D7" s="9"/>
    </row>
    <row r="8" spans="1:3" ht="15">
      <c r="A8" s="10">
        <v>1</v>
      </c>
      <c r="B8" s="92" t="s">
        <v>0</v>
      </c>
      <c r="C8" s="93">
        <v>339.3</v>
      </c>
    </row>
    <row r="9" spans="1:3" ht="15">
      <c r="A9" s="10">
        <v>2</v>
      </c>
      <c r="B9" s="11" t="s">
        <v>8</v>
      </c>
      <c r="C9" s="93">
        <v>10.179</v>
      </c>
    </row>
    <row r="10" spans="1:3" ht="15">
      <c r="A10" s="10">
        <v>3</v>
      </c>
      <c r="B10" s="12" t="s">
        <v>2</v>
      </c>
      <c r="C10" s="93">
        <v>329.121</v>
      </c>
    </row>
    <row r="11" spans="1:3" ht="15">
      <c r="A11" s="10">
        <v>6</v>
      </c>
      <c r="B11" s="11" t="s">
        <v>25</v>
      </c>
      <c r="C11" s="93">
        <v>0</v>
      </c>
    </row>
    <row r="12" spans="2:3" ht="15.75" thickBot="1">
      <c r="B12" s="13" t="s">
        <v>26</v>
      </c>
      <c r="C12" s="38">
        <f>IF(ISNUMBER(C11)=TRUE,C10-C11,C10)</f>
        <v>329.121</v>
      </c>
    </row>
    <row r="13" spans="2:3" ht="15">
      <c r="B13" s="14"/>
      <c r="C13" s="15"/>
    </row>
    <row r="14" spans="2:3" ht="15.75" thickBot="1">
      <c r="B14" s="16"/>
      <c r="C14" s="17"/>
    </row>
    <row r="15" spans="2:14" ht="16.5" customHeight="1">
      <c r="B15" s="416" t="s">
        <v>1</v>
      </c>
      <c r="C15" s="418" t="s">
        <v>3</v>
      </c>
      <c r="D15" s="420" t="s">
        <v>4</v>
      </c>
      <c r="E15" s="422" t="s">
        <v>5</v>
      </c>
      <c r="F15" s="423"/>
      <c r="G15" s="422" t="s">
        <v>6</v>
      </c>
      <c r="H15" s="423"/>
      <c r="I15" s="422" t="s">
        <v>12</v>
      </c>
      <c r="J15" s="423"/>
      <c r="K15" s="414" t="s">
        <v>7</v>
      </c>
      <c r="L15" s="415"/>
      <c r="N15" s="26"/>
    </row>
    <row r="16" spans="2:12" ht="15.75" thickBot="1">
      <c r="B16" s="417"/>
      <c r="C16" s="419"/>
      <c r="D16" s="421"/>
      <c r="E16" s="89" t="s">
        <v>10</v>
      </c>
      <c r="F16" s="90" t="s">
        <v>11</v>
      </c>
      <c r="G16" s="89" t="s">
        <v>10</v>
      </c>
      <c r="H16" s="90" t="s">
        <v>11</v>
      </c>
      <c r="I16" s="89" t="s">
        <v>10</v>
      </c>
      <c r="J16" s="90" t="s">
        <v>11</v>
      </c>
      <c r="K16" s="89" t="s">
        <v>10</v>
      </c>
      <c r="L16" s="91" t="s">
        <v>11</v>
      </c>
    </row>
    <row r="17" spans="1:14" ht="15">
      <c r="A17" s="10">
        <v>7</v>
      </c>
      <c r="B17" s="84" t="s">
        <v>27</v>
      </c>
      <c r="C17" s="85"/>
      <c r="D17" s="86"/>
      <c r="E17" s="87"/>
      <c r="F17" s="88"/>
      <c r="G17" s="87"/>
      <c r="H17" s="88"/>
      <c r="I17" s="87"/>
      <c r="J17" s="88"/>
      <c r="K17" s="87"/>
      <c r="L17" s="88"/>
      <c r="N17" s="28"/>
    </row>
    <row r="18" spans="1:14" ht="15">
      <c r="A18" s="10">
        <v>8</v>
      </c>
      <c r="B18" s="18" t="s">
        <v>28</v>
      </c>
      <c r="C18" s="32" t="s">
        <v>168</v>
      </c>
      <c r="D18" s="19"/>
      <c r="E18" s="20"/>
      <c r="F18" s="21"/>
      <c r="G18" s="20"/>
      <c r="H18" s="21"/>
      <c r="I18" s="20"/>
      <c r="J18" s="21"/>
      <c r="K18" s="20"/>
      <c r="L18" s="21"/>
      <c r="N18" s="28"/>
    </row>
    <row r="19" spans="1:14" ht="15">
      <c r="A19" s="10">
        <v>10</v>
      </c>
      <c r="B19" s="18" t="s">
        <v>29</v>
      </c>
      <c r="C19" s="32" t="s">
        <v>168</v>
      </c>
      <c r="D19" s="19" t="s">
        <v>168</v>
      </c>
      <c r="E19" s="20" t="s">
        <v>168</v>
      </c>
      <c r="F19" s="21"/>
      <c r="G19" s="20"/>
      <c r="H19" s="21"/>
      <c r="I19" s="20"/>
      <c r="J19" s="21"/>
      <c r="K19" s="20"/>
      <c r="L19" s="21"/>
      <c r="N19" s="28"/>
    </row>
    <row r="20" spans="1:14" ht="15">
      <c r="A20" s="10">
        <v>11</v>
      </c>
      <c r="B20" s="18" t="s">
        <v>30</v>
      </c>
      <c r="C20" s="32" t="s">
        <v>168</v>
      </c>
      <c r="D20" s="19" t="s">
        <v>168</v>
      </c>
      <c r="E20" s="20" t="s">
        <v>168</v>
      </c>
      <c r="F20" s="21"/>
      <c r="G20" s="20"/>
      <c r="H20" s="21"/>
      <c r="I20" s="20"/>
      <c r="J20" s="21"/>
      <c r="K20" s="20"/>
      <c r="L20" s="21"/>
      <c r="N20" s="28"/>
    </row>
    <row r="21" spans="1:14" ht="15">
      <c r="A21" s="10" t="s">
        <v>31</v>
      </c>
      <c r="B21" s="18" t="s">
        <v>32</v>
      </c>
      <c r="C21" s="32" t="s">
        <v>168</v>
      </c>
      <c r="D21" s="19" t="s">
        <v>168</v>
      </c>
      <c r="E21" s="20" t="s">
        <v>168</v>
      </c>
      <c r="F21" s="21"/>
      <c r="G21" s="20"/>
      <c r="H21" s="21"/>
      <c r="I21" s="20"/>
      <c r="J21" s="21"/>
      <c r="K21" s="20"/>
      <c r="L21" s="21"/>
      <c r="N21" s="28"/>
    </row>
    <row r="22" spans="1:14" ht="15">
      <c r="A22" s="10" t="s">
        <v>33</v>
      </c>
      <c r="B22" s="18" t="s">
        <v>34</v>
      </c>
      <c r="C22" s="85">
        <v>329.121</v>
      </c>
      <c r="D22" s="86">
        <v>3802.094081953487</v>
      </c>
      <c r="E22" s="172">
        <f>C22*D22/1000</f>
        <v>1251.3490063466136</v>
      </c>
      <c r="F22" s="21"/>
      <c r="G22" s="20"/>
      <c r="H22" s="21"/>
      <c r="I22" s="20"/>
      <c r="J22" s="21"/>
      <c r="K22" s="20">
        <f>E22+G22-I22</f>
        <v>1251.3490063466136</v>
      </c>
      <c r="L22" s="21"/>
      <c r="N22" s="28"/>
    </row>
    <row r="23" spans="1:14" ht="15">
      <c r="A23" s="10" t="s">
        <v>35</v>
      </c>
      <c r="B23" s="18" t="s">
        <v>36</v>
      </c>
      <c r="C23" s="32" t="s">
        <v>168</v>
      </c>
      <c r="D23" s="19" t="s">
        <v>168</v>
      </c>
      <c r="E23" s="20" t="s">
        <v>168</v>
      </c>
      <c r="F23" s="21"/>
      <c r="G23" s="20"/>
      <c r="H23" s="21"/>
      <c r="I23" s="20"/>
      <c r="J23" s="21"/>
      <c r="K23" s="20"/>
      <c r="L23" s="21"/>
      <c r="N23" s="28"/>
    </row>
    <row r="24" spans="1:14" ht="15">
      <c r="A24" s="10">
        <v>13</v>
      </c>
      <c r="B24" s="18" t="s">
        <v>37</v>
      </c>
      <c r="C24" s="32" t="s">
        <v>168</v>
      </c>
      <c r="D24" s="19" t="s">
        <v>168</v>
      </c>
      <c r="E24" s="20" t="s">
        <v>168</v>
      </c>
      <c r="F24" s="21"/>
      <c r="G24" s="20"/>
      <c r="H24" s="21"/>
      <c r="I24" s="20"/>
      <c r="J24" s="21"/>
      <c r="K24" s="20"/>
      <c r="L24" s="21"/>
      <c r="N24" s="28"/>
    </row>
    <row r="25" spans="1:14" ht="15.75" thickBot="1">
      <c r="A25" s="10">
        <v>16</v>
      </c>
      <c r="B25" s="18" t="s">
        <v>21</v>
      </c>
      <c r="C25" s="32" t="s">
        <v>168</v>
      </c>
      <c r="D25" s="19" t="s">
        <v>168</v>
      </c>
      <c r="E25" s="20" t="s">
        <v>168</v>
      </c>
      <c r="F25" s="21"/>
      <c r="G25" s="20"/>
      <c r="H25" s="21"/>
      <c r="I25" s="20"/>
      <c r="J25" s="21"/>
      <c r="K25" s="20"/>
      <c r="L25" s="21"/>
      <c r="N25" s="28"/>
    </row>
    <row r="26" spans="1:12" ht="15.75" thickBot="1">
      <c r="A26" s="10">
        <v>17</v>
      </c>
      <c r="B26" s="22" t="s">
        <v>9</v>
      </c>
      <c r="C26" s="33">
        <f>SUM(C17:C25)</f>
        <v>329.121</v>
      </c>
      <c r="D26" s="23"/>
      <c r="E26" s="179">
        <f>E22</f>
        <v>1251.3490063466136</v>
      </c>
      <c r="F26" s="180">
        <f>E26/(C31/100)</f>
        <v>1235.2096922591404</v>
      </c>
      <c r="G26" s="24">
        <v>0</v>
      </c>
      <c r="H26" s="25">
        <v>0</v>
      </c>
      <c r="I26" s="24">
        <v>0</v>
      </c>
      <c r="J26" s="25">
        <v>0</v>
      </c>
      <c r="K26" s="179">
        <f>E26+G26-I26</f>
        <v>1251.3490063466136</v>
      </c>
      <c r="L26" s="180">
        <f>F26+H26-J26</f>
        <v>1235.2096922591404</v>
      </c>
    </row>
    <row r="27" spans="3:12" ht="15">
      <c r="C27" s="14"/>
      <c r="E27" s="14"/>
      <c r="F27" s="14"/>
      <c r="G27" s="14"/>
      <c r="H27" s="14"/>
      <c r="I27" s="14"/>
      <c r="J27" s="14"/>
      <c r="K27" s="14"/>
      <c r="L27" s="14"/>
    </row>
    <row r="28" ht="15">
      <c r="B28" s="26"/>
    </row>
    <row r="29" ht="15.75" thickBot="1">
      <c r="F29" s="186"/>
    </row>
    <row r="30" spans="2:3" ht="15.75" thickBot="1">
      <c r="B30" s="94"/>
      <c r="C30" s="97">
        <v>2020</v>
      </c>
    </row>
    <row r="31" spans="2:3" ht="15">
      <c r="B31" s="146" t="s">
        <v>171</v>
      </c>
      <c r="C31" s="96">
        <v>101.30660520141768</v>
      </c>
    </row>
    <row r="32" spans="2:3" ht="15.75" thickBot="1">
      <c r="B32" s="147" t="s">
        <v>172</v>
      </c>
      <c r="C32" s="75">
        <v>88.93807089977709</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24"/>
  <sheetViews>
    <sheetView zoomScale="90" zoomScaleNormal="90" workbookViewId="0" topLeftCell="A1">
      <selection activeCell="F24" sqref="F24"/>
    </sheetView>
  </sheetViews>
  <sheetFormatPr defaultColWidth="8.8515625" defaultRowHeight="15"/>
  <cols>
    <col min="1" max="1" width="8.00390625" style="5" bestFit="1" customWidth="1"/>
    <col min="2" max="2" width="50.281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spans="2:4" ht="18.75">
      <c r="B1" s="6" t="s">
        <v>128</v>
      </c>
      <c r="D1" s="120"/>
    </row>
    <row r="2" ht="4.5" customHeight="1"/>
    <row r="3" spans="2:6" ht="15">
      <c r="B3" s="57" t="s">
        <v>187</v>
      </c>
      <c r="C3" s="77"/>
      <c r="D3" s="77"/>
      <c r="E3" s="77"/>
      <c r="F3" s="77"/>
    </row>
    <row r="4" spans="2:6" ht="15">
      <c r="B4" s="28" t="s">
        <v>129</v>
      </c>
      <c r="C4" s="77"/>
      <c r="D4" s="77"/>
      <c r="E4" s="77"/>
      <c r="F4" s="77"/>
    </row>
    <row r="5" spans="2:6" ht="15.75" thickBot="1">
      <c r="B5" s="28"/>
      <c r="C5" s="77"/>
      <c r="D5" s="77"/>
      <c r="E5" s="77"/>
      <c r="F5" s="77"/>
    </row>
    <row r="6" spans="2:3" ht="16.5" customHeight="1">
      <c r="B6" s="434" t="s">
        <v>124</v>
      </c>
      <c r="C6" s="111" t="s">
        <v>95</v>
      </c>
    </row>
    <row r="7" spans="2:4" ht="15">
      <c r="B7" s="435"/>
      <c r="C7" s="112" t="s">
        <v>10</v>
      </c>
      <c r="D7" s="76"/>
    </row>
    <row r="8" spans="2:4" ht="15.75" thickBot="1">
      <c r="B8" s="436"/>
      <c r="C8" s="113" t="s">
        <v>176</v>
      </c>
      <c r="D8" s="77"/>
    </row>
    <row r="9" spans="1:3" ht="15">
      <c r="A9" s="114"/>
      <c r="B9" s="167" t="s">
        <v>213</v>
      </c>
      <c r="C9" s="304">
        <v>1818.9534740000004</v>
      </c>
    </row>
    <row r="10" spans="1:3" ht="15">
      <c r="A10" s="114"/>
      <c r="B10" s="167" t="s">
        <v>130</v>
      </c>
      <c r="C10" s="304">
        <v>0</v>
      </c>
    </row>
    <row r="11" spans="1:3" ht="15">
      <c r="A11" s="114"/>
      <c r="B11" s="167" t="s">
        <v>131</v>
      </c>
      <c r="C11" s="304">
        <v>0</v>
      </c>
    </row>
    <row r="12" spans="1:3" ht="15">
      <c r="A12" s="114"/>
      <c r="B12" s="167" t="s">
        <v>132</v>
      </c>
      <c r="C12" s="304">
        <v>0</v>
      </c>
    </row>
    <row r="13" spans="1:3" ht="15">
      <c r="A13" s="114"/>
      <c r="B13" s="167" t="s">
        <v>133</v>
      </c>
      <c r="C13" s="304">
        <v>1287.0951380000001</v>
      </c>
    </row>
    <row r="14" spans="1:3" ht="15">
      <c r="A14" s="114"/>
      <c r="B14" s="168" t="s">
        <v>134</v>
      </c>
      <c r="C14" s="304">
        <v>3887.5969615300005</v>
      </c>
    </row>
    <row r="15" spans="1:3" s="145" customFormat="1" ht="15">
      <c r="A15" s="114"/>
      <c r="B15" s="168" t="s">
        <v>329</v>
      </c>
      <c r="C15" s="304">
        <v>2148.7812219099997</v>
      </c>
    </row>
    <row r="16" spans="1:3" s="145" customFormat="1" ht="15">
      <c r="A16" s="114"/>
      <c r="B16" s="168" t="s">
        <v>331</v>
      </c>
      <c r="C16" s="304">
        <v>122.17311473</v>
      </c>
    </row>
    <row r="17" spans="1:3" ht="15">
      <c r="A17" s="114"/>
      <c r="B17" s="169" t="s">
        <v>140</v>
      </c>
      <c r="C17" s="304">
        <v>0</v>
      </c>
    </row>
    <row r="18" spans="1:3" ht="15">
      <c r="A18" s="114"/>
      <c r="B18" s="169" t="s">
        <v>135</v>
      </c>
      <c r="C18" s="304">
        <v>0</v>
      </c>
    </row>
    <row r="19" spans="1:3" ht="15">
      <c r="A19" s="114"/>
      <c r="B19" s="169" t="s">
        <v>136</v>
      </c>
      <c r="C19" s="304">
        <v>0</v>
      </c>
    </row>
    <row r="20" spans="1:3" ht="15">
      <c r="A20" s="114"/>
      <c r="B20" s="169" t="s">
        <v>137</v>
      </c>
      <c r="C20" s="304">
        <v>39.770622</v>
      </c>
    </row>
    <row r="21" spans="1:3" ht="15.75" thickBot="1">
      <c r="A21" s="114"/>
      <c r="B21" s="169" t="s">
        <v>330</v>
      </c>
      <c r="C21" s="304">
        <v>212.164229</v>
      </c>
    </row>
    <row r="22" spans="1:3" ht="15.75" thickBot="1">
      <c r="A22" s="114"/>
      <c r="B22" s="110" t="s">
        <v>20</v>
      </c>
      <c r="C22" s="305">
        <f>SUM(C9:C21)</f>
        <v>9516.53476117</v>
      </c>
    </row>
    <row r="24" spans="2:3" ht="15">
      <c r="B24" s="82"/>
      <c r="C24" s="83"/>
    </row>
  </sheetData>
  <mergeCells count="1">
    <mergeCell ref="B6:B8"/>
  </mergeCells>
  <printOptions/>
  <pageMargins left="0.7" right="0.7" top="0.787401575" bottom="0.7874015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K5"/>
  <sheetViews>
    <sheetView zoomScale="90" zoomScaleNormal="90" workbookViewId="0" topLeftCell="A1">
      <selection activeCell="B5" sqref="B5"/>
    </sheetView>
  </sheetViews>
  <sheetFormatPr defaultColWidth="8.8515625" defaultRowHeight="15"/>
  <cols>
    <col min="1" max="1" width="5.00390625" style="5" bestFit="1" customWidth="1"/>
    <col min="2" max="2" width="50.0039062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138</v>
      </c>
    </row>
    <row r="2" ht="4.5" customHeight="1"/>
    <row r="3" spans="2:11" ht="30">
      <c r="B3" s="57" t="s">
        <v>186</v>
      </c>
      <c r="C3" s="58"/>
      <c r="F3" s="145"/>
      <c r="G3" s="145"/>
      <c r="H3" s="145"/>
      <c r="I3" s="145"/>
      <c r="J3" s="145"/>
      <c r="K3" s="145"/>
    </row>
    <row r="4" spans="2:11" ht="15">
      <c r="B4" s="28" t="s">
        <v>139</v>
      </c>
      <c r="C4" s="4"/>
      <c r="F4" s="145"/>
      <c r="G4" s="145"/>
      <c r="H4" s="145"/>
      <c r="I4" s="145"/>
      <c r="J4" s="145"/>
      <c r="K4" s="145"/>
    </row>
    <row r="5" spans="2:3" ht="15">
      <c r="B5" s="28" t="s">
        <v>405</v>
      </c>
      <c r="C5" s="4"/>
    </row>
  </sheetData>
  <printOptions/>
  <pageMargins left="0.7" right="0.7" top="0.787401575" bottom="0.7874015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K8"/>
  <sheetViews>
    <sheetView zoomScale="90" zoomScaleNormal="90" workbookViewId="0" topLeftCell="A1">
      <selection activeCell="D23" sqref="D23"/>
    </sheetView>
  </sheetViews>
  <sheetFormatPr defaultColWidth="8.8515625" defaultRowHeight="15"/>
  <cols>
    <col min="1" max="1" width="5.00390625" style="5" bestFit="1" customWidth="1"/>
    <col min="2" max="2" width="48.7109375" style="5" customWidth="1"/>
    <col min="3" max="11" width="20.7109375" style="5" customWidth="1"/>
    <col min="12" max="12" width="12.7109375" style="5" bestFit="1" customWidth="1"/>
    <col min="13" max="13" width="11.421875" style="5" customWidth="1"/>
    <col min="14" max="16384" width="8.8515625" style="5" customWidth="1"/>
  </cols>
  <sheetData>
    <row r="1" ht="18.75">
      <c r="B1" s="6" t="s">
        <v>221</v>
      </c>
    </row>
    <row r="2" ht="4.5" customHeight="1"/>
    <row r="3" spans="2:11" ht="15">
      <c r="B3" s="57" t="s">
        <v>185</v>
      </c>
      <c r="C3" s="58"/>
      <c r="F3" s="145"/>
      <c r="G3" s="145"/>
      <c r="H3" s="145"/>
      <c r="I3" s="145"/>
      <c r="J3" s="145"/>
      <c r="K3" s="145"/>
    </row>
    <row r="4" spans="2:11" ht="15">
      <c r="B4" s="28" t="s">
        <v>141</v>
      </c>
      <c r="C4" s="4"/>
      <c r="F4" s="145"/>
      <c r="G4" s="145"/>
      <c r="H4" s="145"/>
      <c r="I4" s="145"/>
      <c r="J4" s="145"/>
      <c r="K4" s="145"/>
    </row>
    <row r="5" spans="2:3" ht="15">
      <c r="B5" s="28"/>
      <c r="C5" s="4"/>
    </row>
    <row r="6" spans="2:8" ht="15">
      <c r="B6" s="28" t="s">
        <v>405</v>
      </c>
      <c r="C6" s="4"/>
      <c r="G6" s="137"/>
      <c r="H6" s="138"/>
    </row>
    <row r="7" spans="2:8" ht="14.25" customHeight="1">
      <c r="B7" s="82"/>
      <c r="C7" s="4"/>
      <c r="G7" s="137"/>
      <c r="H7" s="139"/>
    </row>
    <row r="8" spans="7:8" ht="15">
      <c r="G8" s="137"/>
      <c r="H8" s="138"/>
    </row>
  </sheetData>
  <printOptions/>
  <pageMargins left="0.7" right="0.7" top="0.787401575" bottom="0.787401575" header="0.3" footer="0.3"/>
  <pageSetup horizontalDpi="600" verticalDpi="600" orientation="landscape" paperSize="9" scale="54" r:id="rId1"/>
  <colBreaks count="1" manualBreakCount="1">
    <brk id="11" max="16383"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J6"/>
  <sheetViews>
    <sheetView zoomScale="90" zoomScaleNormal="90" workbookViewId="0" topLeftCell="A1">
      <selection activeCell="C21" sqref="C21"/>
    </sheetView>
  </sheetViews>
  <sheetFormatPr defaultColWidth="8.8515625" defaultRowHeight="15"/>
  <cols>
    <col min="1" max="1" width="5.00390625" style="5" bestFit="1" customWidth="1"/>
    <col min="2" max="2" width="48.7109375" style="5" customWidth="1"/>
    <col min="3" max="10" width="20.7109375" style="5" customWidth="1"/>
    <col min="11" max="11" width="12.7109375" style="5" bestFit="1" customWidth="1"/>
    <col min="12" max="12" width="11.421875" style="5" customWidth="1"/>
    <col min="13" max="16384" width="8.8515625" style="5" customWidth="1"/>
  </cols>
  <sheetData>
    <row r="1" ht="18.75">
      <c r="B1" s="6" t="s">
        <v>220</v>
      </c>
    </row>
    <row r="2" ht="4.5" customHeight="1"/>
    <row r="3" spans="2:10" ht="15">
      <c r="B3" s="57" t="s">
        <v>184</v>
      </c>
      <c r="C3" s="58"/>
      <c r="F3" s="145"/>
      <c r="G3" s="145"/>
      <c r="H3" s="145"/>
      <c r="I3" s="145"/>
      <c r="J3" s="145"/>
    </row>
    <row r="4" spans="2:10" ht="15">
      <c r="B4" s="28" t="s">
        <v>142</v>
      </c>
      <c r="C4" s="4"/>
      <c r="F4" s="145"/>
      <c r="G4" s="145"/>
      <c r="H4" s="145"/>
      <c r="I4" s="145"/>
      <c r="J4" s="145"/>
    </row>
    <row r="5" spans="2:3" ht="15">
      <c r="B5" s="28"/>
      <c r="C5" s="4"/>
    </row>
    <row r="6" spans="2:8" ht="14.25" customHeight="1">
      <c r="B6" s="388" t="s">
        <v>405</v>
      </c>
      <c r="C6" s="4"/>
      <c r="H6" s="140"/>
    </row>
  </sheetData>
  <printOptions/>
  <pageMargins left="0.7" right="0.7" top="0.787401575" bottom="0.7874015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K25"/>
  <sheetViews>
    <sheetView zoomScale="90" zoomScaleNormal="90" workbookViewId="0" topLeftCell="A1">
      <selection activeCell="H31" sqref="H31"/>
    </sheetView>
  </sheetViews>
  <sheetFormatPr defaultColWidth="8.8515625" defaultRowHeight="15"/>
  <cols>
    <col min="1" max="1" width="5.00390625" style="5" bestFit="1" customWidth="1"/>
    <col min="2" max="2" width="42.8515625" style="5" bestFit="1" customWidth="1"/>
    <col min="3" max="11" width="20.7109375" style="5" customWidth="1"/>
    <col min="12" max="16384" width="8.8515625" style="5" customWidth="1"/>
  </cols>
  <sheetData>
    <row r="1" ht="18.75">
      <c r="B1" s="6" t="s">
        <v>143</v>
      </c>
    </row>
    <row r="2" ht="4.5" customHeight="1"/>
    <row r="4" spans="2:3" ht="15">
      <c r="B4" s="7" t="s">
        <v>183</v>
      </c>
      <c r="C4" s="29" t="s">
        <v>350</v>
      </c>
    </row>
    <row r="5" spans="2:3" ht="15">
      <c r="B5" s="28" t="s">
        <v>144</v>
      </c>
      <c r="C5" s="29" t="s">
        <v>345</v>
      </c>
    </row>
    <row r="6" ht="15">
      <c r="C6" s="4" t="s">
        <v>170</v>
      </c>
    </row>
    <row r="7" ht="15.75" thickBot="1">
      <c r="C7" s="4"/>
    </row>
    <row r="8" spans="2:11" ht="30">
      <c r="B8" s="437"/>
      <c r="C8" s="124" t="s">
        <v>62</v>
      </c>
      <c r="D8" s="125" t="s">
        <v>343</v>
      </c>
      <c r="E8" s="59" t="s">
        <v>344</v>
      </c>
      <c r="F8" s="60" t="s">
        <v>147</v>
      </c>
      <c r="G8" s="132" t="s">
        <v>67</v>
      </c>
      <c r="H8" s="124" t="s">
        <v>149</v>
      </c>
      <c r="I8" s="125" t="s">
        <v>148</v>
      </c>
      <c r="J8" s="136" t="s">
        <v>149</v>
      </c>
      <c r="K8" s="132" t="s">
        <v>157</v>
      </c>
    </row>
    <row r="9" spans="2:11" ht="30.75" customHeight="1" thickBot="1">
      <c r="B9" s="438"/>
      <c r="C9" s="327" t="s">
        <v>346</v>
      </c>
      <c r="D9" s="439" t="s">
        <v>4</v>
      </c>
      <c r="E9" s="440"/>
      <c r="F9" s="441"/>
      <c r="G9" s="133" t="s">
        <v>95</v>
      </c>
      <c r="H9" s="121" t="s">
        <v>3</v>
      </c>
      <c r="I9" s="121" t="s">
        <v>4</v>
      </c>
      <c r="J9" s="133" t="s">
        <v>95</v>
      </c>
      <c r="K9" s="133" t="s">
        <v>95</v>
      </c>
    </row>
    <row r="10" spans="2:11" ht="15">
      <c r="B10" s="56" t="s">
        <v>351</v>
      </c>
      <c r="C10" s="328">
        <v>138060</v>
      </c>
      <c r="D10" s="126">
        <v>12244.80085075234</v>
      </c>
      <c r="E10" s="127">
        <v>11866.48631029987</v>
      </c>
      <c r="F10" s="128">
        <f>D10-E10</f>
        <v>378.3145404524694</v>
      </c>
      <c r="G10" s="328">
        <f>C10*F10/1000000</f>
        <v>52.230105454867925</v>
      </c>
      <c r="H10" s="328"/>
      <c r="I10" s="126"/>
      <c r="J10" s="336">
        <f>H10*I10/1000</f>
        <v>0</v>
      </c>
      <c r="K10" s="336">
        <f>G10+J10</f>
        <v>52.230105454867925</v>
      </c>
    </row>
    <row r="11" spans="2:11" s="145" customFormat="1" ht="15">
      <c r="B11" s="155" t="s">
        <v>342</v>
      </c>
      <c r="C11" s="324"/>
      <c r="D11" s="325"/>
      <c r="E11" s="320"/>
      <c r="F11" s="326"/>
      <c r="G11" s="329"/>
      <c r="H11" s="329">
        <v>3019.999999999982</v>
      </c>
      <c r="I11" s="325">
        <v>12483.693240190041</v>
      </c>
      <c r="J11" s="329">
        <f>H11*I11/1000000</f>
        <v>37.7007535853737</v>
      </c>
      <c r="K11" s="329"/>
    </row>
    <row r="12" spans="2:11" s="145" customFormat="1" ht="15">
      <c r="B12" s="84" t="s">
        <v>341</v>
      </c>
      <c r="C12" s="330"/>
      <c r="D12" s="331"/>
      <c r="E12" s="332"/>
      <c r="F12" s="333"/>
      <c r="G12" s="337"/>
      <c r="H12" s="337">
        <v>-4174.000000000006</v>
      </c>
      <c r="I12" s="331">
        <v>11894.58310718382</v>
      </c>
      <c r="J12" s="337">
        <f>H12*I12/1000000</f>
        <v>-49.64798988938534</v>
      </c>
      <c r="K12" s="337"/>
    </row>
    <row r="13" spans="2:11" s="145" customFormat="1" ht="15">
      <c r="B13" s="209" t="s">
        <v>347</v>
      </c>
      <c r="C13" s="200"/>
      <c r="D13" s="174"/>
      <c r="E13" s="334"/>
      <c r="F13" s="175"/>
      <c r="G13" s="349">
        <f>G10</f>
        <v>52.230105454867925</v>
      </c>
      <c r="H13" s="338"/>
      <c r="I13" s="174"/>
      <c r="J13" s="349">
        <f>SUM(J11:J12)</f>
        <v>-11.947236304011646</v>
      </c>
      <c r="K13" s="349">
        <f>G13+J13</f>
        <v>40.28286915085628</v>
      </c>
    </row>
    <row r="14" spans="2:11" s="145" customFormat="1" ht="15">
      <c r="B14" s="155"/>
      <c r="C14" s="324"/>
      <c r="D14" s="325"/>
      <c r="E14" s="320"/>
      <c r="F14" s="326"/>
      <c r="G14" s="324"/>
      <c r="H14" s="329"/>
      <c r="I14" s="325"/>
      <c r="J14" s="329"/>
      <c r="K14" s="329"/>
    </row>
    <row r="15" spans="2:11" s="145" customFormat="1" ht="15">
      <c r="B15" s="117" t="s">
        <v>145</v>
      </c>
      <c r="C15" s="339">
        <v>60324.4</v>
      </c>
      <c r="D15" s="340">
        <v>4152.682455359626</v>
      </c>
      <c r="E15" s="341">
        <v>1789.5732937252587</v>
      </c>
      <c r="F15" s="342">
        <f>D15-E15</f>
        <v>2363.1091616343674</v>
      </c>
      <c r="G15" s="339">
        <f>C15*F15/1000000</f>
        <v>142.55314231009623</v>
      </c>
      <c r="H15" s="339">
        <v>1771.4238217936895</v>
      </c>
      <c r="I15" s="340">
        <v>4152.682455359626</v>
      </c>
      <c r="J15" s="339">
        <f>H15*I15/1000000</f>
        <v>7.3561606257687515</v>
      </c>
      <c r="K15" s="339">
        <f>G15+J15</f>
        <v>149.90930293586499</v>
      </c>
    </row>
    <row r="16" spans="2:11" s="145" customFormat="1" ht="15">
      <c r="B16" s="52" t="s">
        <v>348</v>
      </c>
      <c r="C16" s="335">
        <v>15736.800000000001</v>
      </c>
      <c r="D16" s="85">
        <v>6021.389560271458</v>
      </c>
      <c r="E16" s="343">
        <v>673.0823921971933</v>
      </c>
      <c r="F16" s="86">
        <f>D16-E16</f>
        <v>5348.307168074265</v>
      </c>
      <c r="G16" s="335">
        <f>C16*F16/1000000</f>
        <v>84.1652402425511</v>
      </c>
      <c r="H16" s="335">
        <v>-70.23732773775416</v>
      </c>
      <c r="I16" s="85">
        <v>6021.389560271458</v>
      </c>
      <c r="J16" s="335">
        <f>H16*I16/1000000</f>
        <v>-0.42292631198147784</v>
      </c>
      <c r="K16" s="335">
        <f>G16+J16</f>
        <v>83.74231393056962</v>
      </c>
    </row>
    <row r="17" spans="2:11" s="145" customFormat="1" ht="15">
      <c r="B17" s="155"/>
      <c r="C17" s="324"/>
      <c r="D17" s="325"/>
      <c r="E17" s="320"/>
      <c r="F17" s="326"/>
      <c r="G17" s="324"/>
      <c r="H17" s="329"/>
      <c r="I17" s="325"/>
      <c r="J17" s="329"/>
      <c r="K17" s="329"/>
    </row>
    <row r="18" spans="2:11" s="145" customFormat="1" ht="15">
      <c r="B18" s="116" t="s">
        <v>349</v>
      </c>
      <c r="C18" s="338">
        <v>33380</v>
      </c>
      <c r="D18" s="174">
        <v>1842.5</v>
      </c>
      <c r="E18" s="334">
        <v>289.77231875374486</v>
      </c>
      <c r="F18" s="175">
        <f>D18-E18</f>
        <v>1552.727681246255</v>
      </c>
      <c r="G18" s="338">
        <f>C18*F18/1000000</f>
        <v>51.83004999999999</v>
      </c>
      <c r="H18" s="338">
        <v>2537.631383955386</v>
      </c>
      <c r="I18" s="174">
        <v>1842.5</v>
      </c>
      <c r="J18" s="338">
        <f>H18*I18/1000000</f>
        <v>4.675585824937798</v>
      </c>
      <c r="K18" s="338">
        <f>G18+J18</f>
        <v>56.50563582493779</v>
      </c>
    </row>
    <row r="19" spans="2:11" ht="15.75" thickBot="1">
      <c r="B19" s="122"/>
      <c r="C19" s="344"/>
      <c r="D19" s="345"/>
      <c r="E19" s="346"/>
      <c r="F19" s="347"/>
      <c r="G19" s="344"/>
      <c r="H19" s="348"/>
      <c r="I19" s="345"/>
      <c r="J19" s="348"/>
      <c r="K19" s="348"/>
    </row>
    <row r="20" spans="2:11" ht="15.75" thickBot="1">
      <c r="B20" s="22" t="s">
        <v>146</v>
      </c>
      <c r="C20" s="131"/>
      <c r="D20" s="118"/>
      <c r="E20" s="119"/>
      <c r="F20" s="129"/>
      <c r="G20" s="134">
        <f>G13+G15+G16+G18</f>
        <v>330.77853800751524</v>
      </c>
      <c r="H20" s="123"/>
      <c r="I20" s="123"/>
      <c r="J20" s="134">
        <f>J13+J15+J16+J18</f>
        <v>-0.33841616528657426</v>
      </c>
      <c r="K20" s="134">
        <f>K13+K15+K16+K18</f>
        <v>330.4401218422286</v>
      </c>
    </row>
    <row r="21" ht="15">
      <c r="B21" s="135" t="s">
        <v>150</v>
      </c>
    </row>
    <row r="22" ht="15">
      <c r="B22" s="135"/>
    </row>
    <row r="23" spans="2:10" ht="15">
      <c r="B23" s="26"/>
      <c r="G23" s="83"/>
      <c r="J23" s="83"/>
    </row>
    <row r="24" spans="7:10" ht="15">
      <c r="G24" s="83"/>
      <c r="J24" s="83"/>
    </row>
    <row r="25" ht="15">
      <c r="K25" s="83"/>
    </row>
  </sheetData>
  <mergeCells count="2">
    <mergeCell ref="B8:B9"/>
    <mergeCell ref="D9:F9"/>
  </mergeCells>
  <printOptions/>
  <pageMargins left="0.7" right="0.7" top="0.787401575" bottom="0.7874015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I31"/>
  <sheetViews>
    <sheetView zoomScale="90" zoomScaleNormal="90" workbookViewId="0" topLeftCell="A1">
      <selection activeCell="G11" sqref="G11"/>
    </sheetView>
  </sheetViews>
  <sheetFormatPr defaultColWidth="8.8515625" defaultRowHeight="15"/>
  <cols>
    <col min="1" max="1" width="5.00390625" style="5" bestFit="1" customWidth="1"/>
    <col min="2" max="2" width="67.421875" style="5" customWidth="1"/>
    <col min="3" max="3" width="24.421875" style="5" customWidth="1"/>
    <col min="4" max="4" width="18.00390625" style="5" customWidth="1"/>
    <col min="5" max="12" width="20.7109375" style="5" customWidth="1"/>
    <col min="13" max="16384" width="8.8515625" style="5" customWidth="1"/>
  </cols>
  <sheetData>
    <row r="1" spans="2:6" ht="18.75">
      <c r="B1" s="6" t="s">
        <v>151</v>
      </c>
      <c r="C1" s="145"/>
      <c r="D1" s="145"/>
      <c r="E1" s="145"/>
      <c r="F1" s="145"/>
    </row>
    <row r="2" spans="3:6" ht="4.5" customHeight="1">
      <c r="C2" s="145"/>
      <c r="D2" s="145"/>
      <c r="E2" s="145"/>
      <c r="F2" s="145"/>
    </row>
    <row r="4" spans="2:3" ht="15">
      <c r="B4" s="7" t="s">
        <v>181</v>
      </c>
      <c r="C4" s="4"/>
    </row>
    <row r="5" spans="2:3" ht="15">
      <c r="B5" s="28" t="s">
        <v>152</v>
      </c>
      <c r="C5" s="4"/>
    </row>
    <row r="6" spans="2:3" s="145" customFormat="1" ht="15">
      <c r="B6" s="28"/>
      <c r="C6" s="4"/>
    </row>
    <row r="7" spans="2:3" s="145" customFormat="1" ht="15">
      <c r="B7" s="28" t="s">
        <v>427</v>
      </c>
      <c r="C7" s="4"/>
    </row>
    <row r="8" spans="2:3" s="145" customFormat="1" ht="15.75" thickBot="1">
      <c r="B8" s="28"/>
      <c r="C8" s="4"/>
    </row>
    <row r="9" spans="2:4" s="145" customFormat="1" ht="15">
      <c r="B9" s="402"/>
      <c r="C9" s="398" t="s">
        <v>424</v>
      </c>
      <c r="D9" s="400" t="s">
        <v>11</v>
      </c>
    </row>
    <row r="10" spans="2:4" s="145" customFormat="1" ht="15">
      <c r="B10" s="52" t="s">
        <v>425</v>
      </c>
      <c r="C10" s="403">
        <v>5756.634234303926</v>
      </c>
      <c r="D10" s="405">
        <f>C10/(C16/100)</f>
        <v>5542.274183976272</v>
      </c>
    </row>
    <row r="11" spans="2:4" s="145" customFormat="1" ht="15.75" thickBot="1">
      <c r="B11" s="153" t="s">
        <v>153</v>
      </c>
      <c r="C11" s="404">
        <v>3657.472173316062</v>
      </c>
      <c r="D11" s="406">
        <f>C11/(C16/100)</f>
        <v>3521.2787159530676</v>
      </c>
    </row>
    <row r="12" spans="2:4" s="145" customFormat="1" ht="15.75" thickBot="1">
      <c r="B12" s="154" t="s">
        <v>154</v>
      </c>
      <c r="C12" s="407">
        <f>SUM(C10:C11)</f>
        <v>9414.106407619987</v>
      </c>
      <c r="D12" s="408">
        <f>SUM(D10:D11)</f>
        <v>9063.55289992934</v>
      </c>
    </row>
    <row r="13" spans="2:3" s="145" customFormat="1" ht="15">
      <c r="B13" s="28"/>
      <c r="C13" s="41"/>
    </row>
    <row r="14" spans="2:4" s="145" customFormat="1" ht="15.75" thickBot="1">
      <c r="B14" s="16"/>
      <c r="C14" s="16"/>
      <c r="D14" s="16"/>
    </row>
    <row r="15" spans="2:3" s="145" customFormat="1" ht="15.75" thickBot="1">
      <c r="B15" s="94"/>
      <c r="C15" s="97">
        <v>2020</v>
      </c>
    </row>
    <row r="16" spans="2:3" s="145" customFormat="1" ht="15.75" thickBot="1">
      <c r="B16" s="94" t="s">
        <v>171</v>
      </c>
      <c r="C16" s="141">
        <v>103.86772727605948</v>
      </c>
    </row>
    <row r="17" ht="15">
      <c r="C17" s="4"/>
    </row>
    <row r="18" ht="15">
      <c r="B18" s="135"/>
    </row>
    <row r="19" ht="15">
      <c r="C19" s="83"/>
    </row>
    <row r="20" spans="2:8" ht="15">
      <c r="B20" s="57" t="s">
        <v>182</v>
      </c>
      <c r="C20" s="83"/>
      <c r="D20" s="145"/>
      <c r="E20" s="145"/>
      <c r="F20" s="145"/>
      <c r="G20" s="145"/>
      <c r="H20" s="145"/>
    </row>
    <row r="21" spans="2:8" ht="15">
      <c r="B21" s="28" t="s">
        <v>155</v>
      </c>
      <c r="C21" s="83"/>
      <c r="D21" s="145"/>
      <c r="E21" s="145"/>
      <c r="F21" s="145"/>
      <c r="G21" s="145"/>
      <c r="H21" s="145"/>
    </row>
    <row r="22" spans="2:9" ht="14.25" customHeight="1">
      <c r="B22" s="82"/>
      <c r="C22" s="4"/>
      <c r="I22" s="140"/>
    </row>
    <row r="23" ht="15">
      <c r="B23" s="28" t="s">
        <v>423</v>
      </c>
    </row>
    <row r="24" ht="15">
      <c r="B24" s="28"/>
    </row>
    <row r="25" s="145" customFormat="1" ht="15.75" thickBot="1">
      <c r="B25" s="28"/>
    </row>
    <row r="26" spans="2:4" ht="15">
      <c r="B26" s="402"/>
      <c r="C26" s="398" t="s">
        <v>424</v>
      </c>
      <c r="D26" s="400" t="s">
        <v>11</v>
      </c>
    </row>
    <row r="27" spans="2:4" ht="15.75" thickBot="1">
      <c r="B27" s="154" t="s">
        <v>426</v>
      </c>
      <c r="C27" s="399">
        <v>2195.869520343639</v>
      </c>
      <c r="D27" s="401">
        <f>C27/(C31/100)</f>
        <v>2216.1099890766172</v>
      </c>
    </row>
    <row r="28" spans="2:3" ht="15">
      <c r="B28" s="28"/>
      <c r="C28" s="41"/>
    </row>
    <row r="29" spans="2:4" ht="15.75" thickBot="1">
      <c r="B29" s="16"/>
      <c r="C29" s="16"/>
      <c r="D29" s="16"/>
    </row>
    <row r="30" spans="2:3" ht="15.75" thickBot="1">
      <c r="B30" s="94"/>
      <c r="C30" s="97">
        <v>2020</v>
      </c>
    </row>
    <row r="31" spans="2:3" ht="15.75" thickBot="1">
      <c r="B31" s="94" t="s">
        <v>171</v>
      </c>
      <c r="C31" s="141">
        <v>99.0866667795035</v>
      </c>
    </row>
  </sheetData>
  <printOptions/>
  <pageMargins left="0.7" right="0.7" top="0.787401575" bottom="0.787401575" header="0.3" footer="0.3"/>
  <pageSetup horizontalDpi="600" verticalDpi="600" orientation="portrait" paperSize="9" scale="5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T25"/>
  <sheetViews>
    <sheetView workbookViewId="0" topLeftCell="A1">
      <selection activeCell="D24" sqref="D24"/>
    </sheetView>
  </sheetViews>
  <sheetFormatPr defaultColWidth="9.140625" defaultRowHeight="15"/>
  <cols>
    <col min="1" max="1" width="3.00390625" style="0" customWidth="1"/>
    <col min="2" max="2" width="61.421875" style="0" customWidth="1"/>
    <col min="3" max="16" width="8.7109375" style="0" customWidth="1"/>
    <col min="17" max="17" width="6.7109375" style="0" customWidth="1"/>
  </cols>
  <sheetData>
    <row r="1" ht="15">
      <c r="B1" t="s">
        <v>180</v>
      </c>
    </row>
    <row r="2" ht="15">
      <c r="B2" t="s">
        <v>156</v>
      </c>
    </row>
    <row r="3" spans="2:3" ht="23.25">
      <c r="B3" s="392" t="s">
        <v>407</v>
      </c>
      <c r="C3" s="392"/>
    </row>
    <row r="4" ht="15">
      <c r="B4" s="393" t="s">
        <v>422</v>
      </c>
    </row>
    <row r="5" spans="3:18" ht="15">
      <c r="C5" s="393">
        <v>2005</v>
      </c>
      <c r="D5" s="393">
        <v>2006</v>
      </c>
      <c r="E5" s="393">
        <v>2007</v>
      </c>
      <c r="F5" s="393">
        <v>2008</v>
      </c>
      <c r="G5" s="393">
        <v>2009</v>
      </c>
      <c r="H5" s="393">
        <v>2010</v>
      </c>
      <c r="I5" s="393">
        <v>2011</v>
      </c>
      <c r="J5" s="393">
        <v>2012</v>
      </c>
      <c r="K5" s="393">
        <v>2013</v>
      </c>
      <c r="L5" s="393">
        <v>2014</v>
      </c>
      <c r="M5" s="393">
        <v>2015</v>
      </c>
      <c r="N5" s="393">
        <v>2016</v>
      </c>
      <c r="O5" s="393">
        <v>2017</v>
      </c>
      <c r="P5" s="393">
        <v>2018</v>
      </c>
      <c r="Q5" s="393">
        <v>2019</v>
      </c>
      <c r="R5" s="393">
        <v>2020</v>
      </c>
    </row>
    <row r="6" ht="23.25">
      <c r="B6" s="392" t="s">
        <v>408</v>
      </c>
    </row>
    <row r="7" ht="9.75" customHeight="1"/>
    <row r="8" spans="2:18" ht="15">
      <c r="B8" t="s">
        <v>409</v>
      </c>
      <c r="C8" s="394">
        <v>5354</v>
      </c>
      <c r="D8" s="394">
        <v>5524</v>
      </c>
      <c r="E8" s="394">
        <v>6717.629478009412</v>
      </c>
      <c r="F8" s="394">
        <v>7287.99398405152</v>
      </c>
      <c r="G8" s="394">
        <v>6733.2888171564355</v>
      </c>
      <c r="H8" s="394">
        <v>6982.517162634191</v>
      </c>
      <c r="I8" s="394">
        <v>7848.393629518068</v>
      </c>
      <c r="J8" s="394">
        <v>7636.017240423651</v>
      </c>
      <c r="K8" s="394">
        <v>6522.450032661213</v>
      </c>
      <c r="L8" s="394">
        <v>6697.522340943002</v>
      </c>
      <c r="M8" s="394">
        <v>7481.274316026891</v>
      </c>
      <c r="N8" s="394">
        <v>8293.401391369393</v>
      </c>
      <c r="O8" s="394">
        <v>8236.068389108921</v>
      </c>
      <c r="P8" s="394">
        <v>8925.767036711963</v>
      </c>
      <c r="Q8" s="394">
        <v>9049.424021972372</v>
      </c>
      <c r="R8" s="394">
        <v>9385.847520571038</v>
      </c>
    </row>
    <row r="10" spans="2:19" ht="15">
      <c r="B10" s="359" t="s">
        <v>410</v>
      </c>
      <c r="C10" s="386">
        <v>21.332571521600002</v>
      </c>
      <c r="D10" s="386">
        <v>23.8673881246</v>
      </c>
      <c r="E10" s="386">
        <v>23.459376937799995</v>
      </c>
      <c r="F10" s="386">
        <v>27.288764543</v>
      </c>
      <c r="G10" s="386">
        <v>27.699975425</v>
      </c>
      <c r="H10" s="386">
        <v>27.854736200163554</v>
      </c>
      <c r="I10" s="386">
        <v>28.74714899568712</v>
      </c>
      <c r="J10" s="386">
        <v>25.967450379307998</v>
      </c>
      <c r="K10" s="386">
        <v>26.184334704752</v>
      </c>
      <c r="L10" s="386">
        <v>26.737896002585</v>
      </c>
      <c r="M10" s="386">
        <v>27.91224137537006</v>
      </c>
      <c r="N10" s="386">
        <v>31.248283155638056</v>
      </c>
      <c r="O10" s="386">
        <v>30.012505519098458</v>
      </c>
      <c r="P10" s="386">
        <v>29.161874512291178</v>
      </c>
      <c r="Q10" s="386">
        <v>28.975592059807838</v>
      </c>
      <c r="R10" s="386">
        <v>28.25888704894905</v>
      </c>
      <c r="S10" s="359"/>
    </row>
    <row r="11" spans="2:18" ht="15">
      <c r="B11" s="359"/>
      <c r="C11" s="359"/>
      <c r="D11" s="359"/>
      <c r="E11" s="359"/>
      <c r="F11" s="359"/>
      <c r="G11" s="359"/>
      <c r="H11" s="359"/>
      <c r="I11" s="359"/>
      <c r="J11" s="359"/>
      <c r="K11" s="359"/>
      <c r="L11" s="359"/>
      <c r="M11" s="359"/>
      <c r="N11" s="359"/>
      <c r="O11" s="359"/>
      <c r="P11" s="359"/>
      <c r="Q11" s="359"/>
      <c r="R11" s="359"/>
    </row>
    <row r="12" spans="2:18" ht="15">
      <c r="B12" s="383" t="s">
        <v>411</v>
      </c>
      <c r="C12" s="395">
        <v>5375.3325715216</v>
      </c>
      <c r="D12" s="395">
        <v>5547.8673881246</v>
      </c>
      <c r="E12" s="395">
        <v>6741.088854947212</v>
      </c>
      <c r="F12" s="395">
        <v>7315.28274859452</v>
      </c>
      <c r="G12" s="395">
        <v>6760.9887925814355</v>
      </c>
      <c r="H12" s="395">
        <v>7010.371898834354</v>
      </c>
      <c r="I12" s="395">
        <v>7877.140778513755</v>
      </c>
      <c r="J12" s="395">
        <v>7661.9846908029585</v>
      </c>
      <c r="K12" s="395">
        <v>6548.634367365965</v>
      </c>
      <c r="L12" s="395">
        <v>6724.260236945587</v>
      </c>
      <c r="M12" s="395">
        <v>7509.186557402261</v>
      </c>
      <c r="N12" s="395">
        <v>8324.64967452503</v>
      </c>
      <c r="O12" s="395">
        <v>8266.08089462802</v>
      </c>
      <c r="P12" s="395">
        <v>8954.928911224253</v>
      </c>
      <c r="Q12" s="395">
        <v>9078.39961403218</v>
      </c>
      <c r="R12" s="395">
        <v>9414.106407619987</v>
      </c>
    </row>
    <row r="13" spans="2:20" ht="15">
      <c r="B13" s="359"/>
      <c r="C13" s="359"/>
      <c r="D13" s="359"/>
      <c r="E13" s="359"/>
      <c r="F13" s="359"/>
      <c r="G13" s="359"/>
      <c r="H13" s="386"/>
      <c r="I13" s="386"/>
      <c r="J13" s="386"/>
      <c r="K13" s="386"/>
      <c r="L13" s="386"/>
      <c r="M13" s="386"/>
      <c r="N13" s="386"/>
      <c r="O13" s="386"/>
      <c r="P13" s="386"/>
      <c r="Q13" s="359"/>
      <c r="R13" s="359"/>
      <c r="T13" t="s">
        <v>420</v>
      </c>
    </row>
    <row r="14" spans="2:20" ht="15">
      <c r="B14" s="383" t="s">
        <v>418</v>
      </c>
      <c r="C14" s="395">
        <f aca="true" t="shared" si="0" ref="C14:Q14">C12/C16*100</f>
        <v>7217.41792933707</v>
      </c>
      <c r="D14" s="395">
        <f t="shared" si="0"/>
        <v>7291.053731466455</v>
      </c>
      <c r="E14" s="395">
        <f t="shared" si="0"/>
        <v>8550.10650033804</v>
      </c>
      <c r="F14" s="395">
        <f t="shared" si="0"/>
        <v>8760.280252218932</v>
      </c>
      <c r="G14" s="395">
        <f t="shared" si="0"/>
        <v>7547.612016868003</v>
      </c>
      <c r="H14" s="395">
        <f t="shared" si="0"/>
        <v>7750.163384909896</v>
      </c>
      <c r="I14" s="395">
        <f t="shared" si="0"/>
        <v>8626.597369645446</v>
      </c>
      <c r="J14" s="395">
        <f t="shared" si="0"/>
        <v>8176.800931573197</v>
      </c>
      <c r="K14" s="395">
        <f>K12/K16*100</f>
        <v>6873.456113115725</v>
      </c>
      <c r="L14" s="395">
        <f t="shared" si="0"/>
        <v>6918.949827122722</v>
      </c>
      <c r="M14" s="395">
        <f t="shared" si="0"/>
        <v>7509.186557402262</v>
      </c>
      <c r="N14" s="395">
        <f t="shared" si="0"/>
        <v>8156.369590568475</v>
      </c>
      <c r="O14" s="395">
        <f t="shared" si="0"/>
        <v>7883.004221068652</v>
      </c>
      <c r="P14" s="395">
        <f>P12/P16*100</f>
        <v>8113.056218790145</v>
      </c>
      <c r="Q14" s="395">
        <f t="shared" si="0"/>
        <v>7938.559252019915</v>
      </c>
      <c r="R14" s="395">
        <f>R12/R16*100</f>
        <v>7925.576620211</v>
      </c>
      <c r="T14" t="s">
        <v>419</v>
      </c>
    </row>
    <row r="15" spans="2:18" ht="15">
      <c r="B15" s="359"/>
      <c r="C15" s="359"/>
      <c r="D15" s="359"/>
      <c r="E15" s="386"/>
      <c r="F15" s="386"/>
      <c r="G15" s="386"/>
      <c r="H15" s="386"/>
      <c r="I15" s="386"/>
      <c r="J15" s="386"/>
      <c r="K15" s="386"/>
      <c r="L15" s="386"/>
      <c r="M15" s="386"/>
      <c r="N15" s="386"/>
      <c r="O15" s="386"/>
      <c r="P15" s="386"/>
      <c r="Q15" s="359"/>
      <c r="R15" s="359"/>
    </row>
    <row r="16" spans="2:18" ht="15">
      <c r="B16" s="359" t="s">
        <v>412</v>
      </c>
      <c r="C16" s="396">
        <v>74.47722473811811</v>
      </c>
      <c r="D16" s="396">
        <v>76.09143468770945</v>
      </c>
      <c r="E16" s="396">
        <v>78.8421624301486</v>
      </c>
      <c r="F16" s="396">
        <v>83.50512241593638</v>
      </c>
      <c r="G16" s="396">
        <v>89.57785293509312</v>
      </c>
      <c r="H16" s="396">
        <v>90.45450464288318</v>
      </c>
      <c r="I16" s="396">
        <v>91.31225720851634</v>
      </c>
      <c r="J16" s="396">
        <v>93.70394063548287</v>
      </c>
      <c r="K16" s="396">
        <v>95.27425882402966</v>
      </c>
      <c r="L16" s="396">
        <v>97.18613958705208</v>
      </c>
      <c r="M16" s="396">
        <v>100</v>
      </c>
      <c r="N16" s="396">
        <v>102.06317384331312</v>
      </c>
      <c r="O16" s="396">
        <v>104.8595264294738</v>
      </c>
      <c r="P16" s="396">
        <v>110.37676394358391</v>
      </c>
      <c r="Q16" s="359">
        <v>114.35827743834297</v>
      </c>
      <c r="R16" s="359">
        <v>118.78134372725754</v>
      </c>
    </row>
    <row r="17" spans="2:18" ht="15">
      <c r="B17" s="359"/>
      <c r="C17" s="359"/>
      <c r="D17" s="359"/>
      <c r="E17" s="396"/>
      <c r="F17" s="396"/>
      <c r="G17" s="396"/>
      <c r="H17" s="396"/>
      <c r="I17" s="396"/>
      <c r="J17" s="396"/>
      <c r="K17" s="396"/>
      <c r="L17" s="396"/>
      <c r="M17" s="396"/>
      <c r="N17" s="396"/>
      <c r="O17" s="396"/>
      <c r="P17" s="396"/>
      <c r="Q17" s="359"/>
      <c r="R17" s="359"/>
    </row>
    <row r="18" spans="2:18" ht="23.25">
      <c r="B18" s="397" t="s">
        <v>413</v>
      </c>
      <c r="C18" s="359"/>
      <c r="D18" s="359"/>
      <c r="E18" s="396"/>
      <c r="F18" s="396"/>
      <c r="G18" s="396"/>
      <c r="H18" s="396"/>
      <c r="I18" s="396"/>
      <c r="J18" s="396"/>
      <c r="K18" s="396"/>
      <c r="L18" s="396"/>
      <c r="M18" s="396"/>
      <c r="N18" s="396"/>
      <c r="O18" s="396"/>
      <c r="P18" s="396"/>
      <c r="Q18" s="359"/>
      <c r="R18" s="359"/>
    </row>
    <row r="19" spans="1:20" ht="15">
      <c r="A19" s="359"/>
      <c r="B19" s="359"/>
      <c r="C19" s="383">
        <v>2005</v>
      </c>
      <c r="D19" s="383">
        <v>2006</v>
      </c>
      <c r="E19" s="383">
        <v>2007</v>
      </c>
      <c r="F19" s="383">
        <v>2008</v>
      </c>
      <c r="G19" s="383">
        <v>2009</v>
      </c>
      <c r="H19" s="383">
        <v>2010</v>
      </c>
      <c r="I19" s="383">
        <v>2011</v>
      </c>
      <c r="J19" s="383">
        <v>2012</v>
      </c>
      <c r="K19" s="383">
        <v>2013</v>
      </c>
      <c r="L19" s="383">
        <v>2014</v>
      </c>
      <c r="M19" s="383">
        <v>2015</v>
      </c>
      <c r="N19" s="383">
        <v>2016</v>
      </c>
      <c r="O19" s="383">
        <v>2017</v>
      </c>
      <c r="P19" s="383">
        <v>2018</v>
      </c>
      <c r="Q19" s="383">
        <v>2019</v>
      </c>
      <c r="R19" s="383">
        <v>2020</v>
      </c>
      <c r="S19" s="359"/>
      <c r="T19" s="359"/>
    </row>
    <row r="20" spans="1:20" ht="15">
      <c r="A20" s="359"/>
      <c r="B20" s="359"/>
      <c r="C20" s="359"/>
      <c r="D20" s="359"/>
      <c r="E20" s="359"/>
      <c r="F20" s="359"/>
      <c r="G20" s="359"/>
      <c r="H20" s="359"/>
      <c r="I20" s="359"/>
      <c r="J20" s="359"/>
      <c r="K20" s="359"/>
      <c r="L20" s="359"/>
      <c r="M20" s="359"/>
      <c r="N20" s="359"/>
      <c r="O20" s="359"/>
      <c r="P20" s="359"/>
      <c r="Q20" s="359"/>
      <c r="R20" s="359"/>
      <c r="S20" s="359"/>
      <c r="T20" s="359" t="s">
        <v>414</v>
      </c>
    </row>
    <row r="21" spans="1:20" ht="15">
      <c r="A21" s="359"/>
      <c r="B21" s="359" t="s">
        <v>415</v>
      </c>
      <c r="C21" s="359"/>
      <c r="D21" s="359"/>
      <c r="E21" s="359"/>
      <c r="F21" s="359"/>
      <c r="G21" s="359"/>
      <c r="H21" s="359"/>
      <c r="I21" s="359"/>
      <c r="J21" s="359"/>
      <c r="K21" s="359"/>
      <c r="L21" s="359"/>
      <c r="M21" s="359"/>
      <c r="N21" s="386"/>
      <c r="O21" s="386">
        <f>SUM(D14:O14)/12*O16/$M$16</f>
        <v>8217.804428811573</v>
      </c>
      <c r="P21" s="386">
        <f>SUM(E14:P14)/12*P16/$M$16</f>
        <v>8725.796716128049</v>
      </c>
      <c r="Q21" s="386">
        <f aca="true" t="shared" si="1" ref="Q21">SUM(F14:Q14)/12*Q16/$M$16</f>
        <v>8982.274306917761</v>
      </c>
      <c r="R21" s="386">
        <f>SUM(G14:R14)/12*R16/$M$16</f>
        <v>9247.061497776967</v>
      </c>
      <c r="S21" s="386"/>
      <c r="T21" s="359" t="s">
        <v>421</v>
      </c>
    </row>
    <row r="22" spans="1:20" ht="15">
      <c r="A22" s="359"/>
      <c r="B22" s="359"/>
      <c r="C22" s="359"/>
      <c r="D22" s="359"/>
      <c r="E22" s="359"/>
      <c r="F22" s="359"/>
      <c r="G22" s="359"/>
      <c r="H22" s="359"/>
      <c r="I22" s="359"/>
      <c r="J22" s="359"/>
      <c r="K22" s="359"/>
      <c r="L22" s="359"/>
      <c r="M22" s="359"/>
      <c r="N22" s="359"/>
      <c r="O22" s="359"/>
      <c r="P22" s="359"/>
      <c r="Q22" s="359"/>
      <c r="R22" s="359"/>
      <c r="S22" s="359"/>
      <c r="T22" s="359"/>
    </row>
    <row r="23" spans="1:20" ht="15">
      <c r="A23" s="359"/>
      <c r="B23" s="359" t="s">
        <v>416</v>
      </c>
      <c r="C23" s="386"/>
      <c r="D23" s="386"/>
      <c r="E23" s="386"/>
      <c r="F23" s="386"/>
      <c r="G23" s="386"/>
      <c r="H23" s="386"/>
      <c r="I23" s="386"/>
      <c r="J23" s="386"/>
      <c r="K23" s="386"/>
      <c r="L23" s="386"/>
      <c r="M23" s="386"/>
      <c r="N23" s="386"/>
      <c r="O23" s="386">
        <v>30.012505519098458</v>
      </c>
      <c r="P23" s="386">
        <v>29.161874512291178</v>
      </c>
      <c r="Q23" s="386">
        <v>28.975592059807838</v>
      </c>
      <c r="R23" s="386">
        <v>28.25888704894905</v>
      </c>
      <c r="S23" s="359"/>
      <c r="T23" s="359"/>
    </row>
    <row r="24" spans="1:20" ht="15">
      <c r="A24" s="359"/>
      <c r="B24" s="359"/>
      <c r="C24" s="386"/>
      <c r="D24" s="386"/>
      <c r="E24" s="386"/>
      <c r="F24" s="386"/>
      <c r="G24" s="386"/>
      <c r="H24" s="386"/>
      <c r="I24" s="386"/>
      <c r="J24" s="386"/>
      <c r="K24" s="386"/>
      <c r="L24" s="386"/>
      <c r="M24" s="386"/>
      <c r="N24" s="386"/>
      <c r="O24" s="386"/>
      <c r="P24" s="386"/>
      <c r="Q24" s="359"/>
      <c r="R24" s="359"/>
      <c r="S24" s="359"/>
      <c r="T24" s="359"/>
    </row>
    <row r="25" spans="1:20" ht="15">
      <c r="A25" s="359"/>
      <c r="B25" s="383" t="s">
        <v>417</v>
      </c>
      <c r="C25" s="395"/>
      <c r="D25" s="395"/>
      <c r="E25" s="395"/>
      <c r="F25" s="395"/>
      <c r="G25" s="395"/>
      <c r="H25" s="395"/>
      <c r="I25" s="395"/>
      <c r="J25" s="395"/>
      <c r="K25" s="395"/>
      <c r="L25" s="395"/>
      <c r="M25" s="395"/>
      <c r="N25" s="395"/>
      <c r="O25" s="395">
        <f>SUM(O21:O23)</f>
        <v>8247.81693433067</v>
      </c>
      <c r="P25" s="395">
        <f>SUM(P21:P23)</f>
        <v>8754.958590640339</v>
      </c>
      <c r="Q25" s="395">
        <f aca="true" t="shared" si="2" ref="Q25:R25">SUM(Q21:Q23)</f>
        <v>9011.249898977569</v>
      </c>
      <c r="R25" s="395">
        <f t="shared" si="2"/>
        <v>9275.320384825916</v>
      </c>
      <c r="S25" s="359"/>
      <c r="T25" s="359"/>
    </row>
  </sheetData>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E19"/>
  <sheetViews>
    <sheetView zoomScale="90" zoomScaleNormal="90" workbookViewId="0" topLeftCell="A1">
      <selection activeCell="G24" sqref="G24"/>
    </sheetView>
  </sheetViews>
  <sheetFormatPr defaultColWidth="8.8515625" defaultRowHeight="15"/>
  <cols>
    <col min="1" max="1" width="5.00390625" style="5" bestFit="1" customWidth="1"/>
    <col min="2" max="2" width="55.00390625" style="5" customWidth="1"/>
    <col min="3" max="4" width="20.7109375" style="5" customWidth="1"/>
    <col min="5" max="5" width="21.57421875" style="5" customWidth="1"/>
    <col min="6" max="6" width="20.28125" style="5" customWidth="1"/>
    <col min="7" max="7" width="17.00390625" style="145" customWidth="1"/>
    <col min="8" max="13" width="20.7109375" style="5" customWidth="1"/>
    <col min="14" max="16384" width="8.8515625" style="5" customWidth="1"/>
  </cols>
  <sheetData>
    <row r="1" ht="18.75">
      <c r="B1" s="6" t="s">
        <v>219</v>
      </c>
    </row>
    <row r="2" ht="4.5" customHeight="1"/>
    <row r="4" spans="2:3" ht="15">
      <c r="B4" s="7" t="s">
        <v>179</v>
      </c>
      <c r="C4" s="4" t="s">
        <v>170</v>
      </c>
    </row>
    <row r="5" spans="2:5" ht="15">
      <c r="B5" s="28" t="s">
        <v>158</v>
      </c>
      <c r="C5" s="4"/>
      <c r="D5" s="82"/>
      <c r="E5" s="82"/>
    </row>
    <row r="6" ht="15">
      <c r="C6" s="4"/>
    </row>
    <row r="8" spans="2:5" ht="15">
      <c r="B8" s="120"/>
      <c r="E8" s="115"/>
    </row>
    <row r="9" ht="15.75" thickBot="1"/>
    <row r="10" spans="2:5" ht="30.75" thickBot="1">
      <c r="B10" s="314"/>
      <c r="C10" s="318" t="s">
        <v>337</v>
      </c>
      <c r="D10" s="318" t="s">
        <v>336</v>
      </c>
      <c r="E10" s="315" t="s">
        <v>170</v>
      </c>
    </row>
    <row r="11" spans="2:5" ht="15">
      <c r="B11" s="309" t="s">
        <v>332</v>
      </c>
      <c r="C11" s="319"/>
      <c r="D11" s="319"/>
      <c r="E11" s="310"/>
    </row>
    <row r="12" spans="2:5" ht="15">
      <c r="B12" s="311" t="s">
        <v>334</v>
      </c>
      <c r="C12" s="320">
        <v>11.297000000000025</v>
      </c>
      <c r="D12" s="320">
        <v>3692.8968842729973</v>
      </c>
      <c r="E12" s="312">
        <f>C12*D12/1000</f>
        <v>41.71865610163214</v>
      </c>
    </row>
    <row r="13" spans="2:5" ht="15">
      <c r="B13" s="311" t="s">
        <v>335</v>
      </c>
      <c r="C13" s="321">
        <v>-23.85300000000001</v>
      </c>
      <c r="D13" s="321">
        <v>6925.864607419228</v>
      </c>
      <c r="E13" s="312">
        <f>C13*D13/1000</f>
        <v>-165.2026484807709</v>
      </c>
    </row>
    <row r="14" spans="2:5" ht="15">
      <c r="B14" s="309" t="s">
        <v>333</v>
      </c>
      <c r="C14" s="322"/>
      <c r="D14" s="322"/>
      <c r="E14" s="312"/>
    </row>
    <row r="15" spans="2:5" ht="15">
      <c r="B15" s="311" t="s">
        <v>338</v>
      </c>
      <c r="C15" s="321">
        <v>-79.26690391459078</v>
      </c>
      <c r="D15" s="321">
        <v>892.5785591320881</v>
      </c>
      <c r="E15" s="312">
        <f aca="true" t="shared" si="0" ref="E15:E17">C15*D15/1000</f>
        <v>-70.75193888294712</v>
      </c>
    </row>
    <row r="16" spans="2:5" ht="15">
      <c r="B16" s="311" t="s">
        <v>339</v>
      </c>
      <c r="C16" s="320">
        <v>-16.50879970794682</v>
      </c>
      <c r="D16" s="320">
        <v>110.80106184230591</v>
      </c>
      <c r="E16" s="312">
        <f t="shared" si="0"/>
        <v>-1.8291925373824574</v>
      </c>
    </row>
    <row r="17" spans="2:5" ht="15">
      <c r="B17" s="309" t="s">
        <v>340</v>
      </c>
      <c r="C17" s="320">
        <v>-7.577305697844565</v>
      </c>
      <c r="D17" s="320">
        <v>516.5862135547402</v>
      </c>
      <c r="E17" s="312">
        <f t="shared" si="0"/>
        <v>-3.9143316593962822</v>
      </c>
    </row>
    <row r="18" spans="2:5" ht="15.75" thickBot="1">
      <c r="B18" s="313"/>
      <c r="C18" s="319"/>
      <c r="D18" s="319"/>
      <c r="E18" s="310"/>
    </row>
    <row r="19" spans="2:5" ht="15.75" thickBot="1">
      <c r="B19" s="316" t="s">
        <v>218</v>
      </c>
      <c r="C19" s="323"/>
      <c r="D19" s="323"/>
      <c r="E19" s="317">
        <f>SUM(E12:E17)</f>
        <v>-199.9794554588646</v>
      </c>
    </row>
  </sheetData>
  <printOptions/>
  <pageMargins left="0.7" right="0.7" top="0.787401575" bottom="0.7874015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F21"/>
  <sheetViews>
    <sheetView zoomScale="90" zoomScaleNormal="90" workbookViewId="0" topLeftCell="A1">
      <selection activeCell="G24" sqref="G24"/>
    </sheetView>
  </sheetViews>
  <sheetFormatPr defaultColWidth="8.8515625" defaultRowHeight="15"/>
  <cols>
    <col min="1" max="1" width="8.00390625" style="5" bestFit="1" customWidth="1"/>
    <col min="2" max="2" width="50.281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spans="2:4" ht="18.75">
      <c r="B1" s="6" t="s">
        <v>159</v>
      </c>
      <c r="D1" s="120"/>
    </row>
    <row r="2" ht="4.5" customHeight="1"/>
    <row r="3" spans="2:6" ht="15">
      <c r="B3" s="57" t="s">
        <v>178</v>
      </c>
      <c r="C3" s="77"/>
      <c r="D3" s="77"/>
      <c r="E3" s="77"/>
      <c r="F3" s="77"/>
    </row>
    <row r="4" spans="2:6" ht="15">
      <c r="B4" s="28" t="s">
        <v>160</v>
      </c>
      <c r="C4" s="77"/>
      <c r="D4" s="77"/>
      <c r="E4" s="77"/>
      <c r="F4" s="77"/>
    </row>
    <row r="5" spans="2:6" ht="15.75" thickBot="1">
      <c r="B5" s="28"/>
      <c r="C5" s="77"/>
      <c r="D5" s="82"/>
      <c r="E5" s="77"/>
      <c r="F5" s="77"/>
    </row>
    <row r="6" spans="2:3" ht="16.5" customHeight="1">
      <c r="B6" s="434" t="s">
        <v>124</v>
      </c>
      <c r="C6" s="111" t="s">
        <v>95</v>
      </c>
    </row>
    <row r="7" spans="2:4" ht="15">
      <c r="B7" s="435"/>
      <c r="C7" s="112" t="s">
        <v>10</v>
      </c>
      <c r="D7" s="76"/>
    </row>
    <row r="8" spans="2:4" ht="15.75" thickBot="1">
      <c r="B8" s="436"/>
      <c r="C8" s="113" t="s">
        <v>176</v>
      </c>
      <c r="D8" s="77"/>
    </row>
    <row r="9" spans="1:4" ht="15">
      <c r="A9" s="114"/>
      <c r="B9" s="79" t="s">
        <v>162</v>
      </c>
      <c r="C9" s="306">
        <f>SUM(C10:C16)</f>
        <v>534.857448</v>
      </c>
      <c r="D9" s="140"/>
    </row>
    <row r="10" spans="1:3" ht="45">
      <c r="A10" s="143"/>
      <c r="B10" s="170" t="s">
        <v>167</v>
      </c>
      <c r="C10" s="304">
        <v>534.857448</v>
      </c>
    </row>
    <row r="11" spans="1:3" ht="30">
      <c r="A11" s="114"/>
      <c r="B11" s="170" t="s">
        <v>214</v>
      </c>
      <c r="C11" s="304">
        <v>0</v>
      </c>
    </row>
    <row r="12" spans="1:4" ht="15">
      <c r="A12" s="114"/>
      <c r="B12" s="170" t="s">
        <v>215</v>
      </c>
      <c r="C12" s="304">
        <v>0</v>
      </c>
      <c r="D12" s="142"/>
    </row>
    <row r="13" spans="1:3" ht="30">
      <c r="A13" s="114"/>
      <c r="B13" s="170" t="s">
        <v>163</v>
      </c>
      <c r="C13" s="304">
        <v>0</v>
      </c>
    </row>
    <row r="14" spans="1:3" ht="15">
      <c r="A14" s="114"/>
      <c r="B14" s="170" t="s">
        <v>216</v>
      </c>
      <c r="C14" s="304">
        <v>0</v>
      </c>
    </row>
    <row r="15" spans="1:3" ht="30">
      <c r="A15" s="114"/>
      <c r="B15" s="170" t="s">
        <v>217</v>
      </c>
      <c r="C15" s="304">
        <v>0</v>
      </c>
    </row>
    <row r="16" spans="1:3" ht="15" customHeight="1">
      <c r="A16" s="114"/>
      <c r="B16" s="171" t="s">
        <v>164</v>
      </c>
      <c r="C16" s="307">
        <v>0</v>
      </c>
    </row>
    <row r="17" spans="1:4" ht="15">
      <c r="A17" s="114"/>
      <c r="B17" s="169" t="s">
        <v>165</v>
      </c>
      <c r="C17" s="308">
        <f>C18</f>
        <v>0</v>
      </c>
      <c r="D17" s="140"/>
    </row>
    <row r="18" spans="1:3" ht="15.75" thickBot="1">
      <c r="A18" s="114"/>
      <c r="B18" s="170" t="s">
        <v>166</v>
      </c>
      <c r="C18" s="304">
        <v>0</v>
      </c>
    </row>
    <row r="19" spans="1:4" ht="15.75" thickBot="1">
      <c r="A19" s="114"/>
      <c r="B19" s="110" t="s">
        <v>161</v>
      </c>
      <c r="C19" s="305">
        <f>C9+C17</f>
        <v>534.857448</v>
      </c>
      <c r="D19" s="140"/>
    </row>
    <row r="21" spans="2:3" ht="15">
      <c r="B21" s="82"/>
      <c r="C21" s="83"/>
    </row>
  </sheetData>
  <mergeCells count="1">
    <mergeCell ref="B6:B8"/>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2"/>
  <sheetViews>
    <sheetView workbookViewId="0" topLeftCell="A1">
      <selection activeCell="K23" sqref="K23"/>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39</v>
      </c>
    </row>
    <row r="2" ht="4.5" customHeight="1"/>
    <row r="3" spans="2:3" ht="15">
      <c r="B3" s="7" t="s">
        <v>232</v>
      </c>
      <c r="C3" s="4" t="s">
        <v>23</v>
      </c>
    </row>
    <row r="4" spans="2:3" ht="15">
      <c r="B4" s="28" t="s">
        <v>233</v>
      </c>
      <c r="C4" s="4" t="s">
        <v>169</v>
      </c>
    </row>
    <row r="5" ht="14.25" customHeight="1">
      <c r="C5" s="4" t="s">
        <v>170</v>
      </c>
    </row>
    <row r="6" ht="14.25" customHeight="1" thickBot="1"/>
    <row r="7" spans="2:4" ht="16.5" customHeight="1" thickBot="1">
      <c r="B7" s="94"/>
      <c r="C7" s="95" t="s">
        <v>3</v>
      </c>
      <c r="D7" s="9"/>
    </row>
    <row r="8" spans="1:3" ht="15">
      <c r="A8" s="10">
        <v>1</v>
      </c>
      <c r="B8" s="92" t="s">
        <v>0</v>
      </c>
      <c r="C8" s="93">
        <v>131.2</v>
      </c>
    </row>
    <row r="9" spans="1:3" ht="15">
      <c r="A9" s="10">
        <v>2</v>
      </c>
      <c r="B9" s="11" t="s">
        <v>8</v>
      </c>
      <c r="C9" s="93">
        <v>3.936</v>
      </c>
    </row>
    <row r="10" spans="1:3" ht="15">
      <c r="A10" s="10">
        <v>3</v>
      </c>
      <c r="B10" s="12" t="s">
        <v>2</v>
      </c>
      <c r="C10" s="93">
        <v>127.26399999999998</v>
      </c>
    </row>
    <row r="11" spans="1:3" ht="15">
      <c r="A11" s="10">
        <v>6</v>
      </c>
      <c r="B11" s="11" t="s">
        <v>25</v>
      </c>
      <c r="C11" s="93">
        <v>0</v>
      </c>
    </row>
    <row r="12" spans="2:3" ht="15.75" thickBot="1">
      <c r="B12" s="13" t="s">
        <v>26</v>
      </c>
      <c r="C12" s="38">
        <f>IF(ISNUMBER(C11)=TRUE,C10-C11,C10)</f>
        <v>127.26399999999998</v>
      </c>
    </row>
    <row r="13" spans="2:3" ht="15">
      <c r="B13" s="14"/>
      <c r="C13" s="15"/>
    </row>
    <row r="14" spans="2:3" ht="15.75" thickBot="1">
      <c r="B14" s="16"/>
      <c r="C14" s="17"/>
    </row>
    <row r="15" spans="2:14" ht="16.5" customHeight="1">
      <c r="B15" s="416" t="s">
        <v>1</v>
      </c>
      <c r="C15" s="418" t="s">
        <v>3</v>
      </c>
      <c r="D15" s="420" t="s">
        <v>4</v>
      </c>
      <c r="E15" s="422" t="s">
        <v>5</v>
      </c>
      <c r="F15" s="423"/>
      <c r="G15" s="422" t="s">
        <v>6</v>
      </c>
      <c r="H15" s="423"/>
      <c r="I15" s="422" t="s">
        <v>12</v>
      </c>
      <c r="J15" s="423"/>
      <c r="K15" s="414" t="s">
        <v>7</v>
      </c>
      <c r="L15" s="415"/>
      <c r="N15" s="26"/>
    </row>
    <row r="16" spans="2:12" ht="15.75" thickBot="1">
      <c r="B16" s="417"/>
      <c r="C16" s="419"/>
      <c r="D16" s="421"/>
      <c r="E16" s="89" t="s">
        <v>10</v>
      </c>
      <c r="F16" s="90" t="s">
        <v>11</v>
      </c>
      <c r="G16" s="89" t="s">
        <v>10</v>
      </c>
      <c r="H16" s="90" t="s">
        <v>11</v>
      </c>
      <c r="I16" s="89" t="s">
        <v>10</v>
      </c>
      <c r="J16" s="90" t="s">
        <v>11</v>
      </c>
      <c r="K16" s="89" t="s">
        <v>10</v>
      </c>
      <c r="L16" s="91" t="s">
        <v>11</v>
      </c>
    </row>
    <row r="17" spans="1:14" ht="15">
      <c r="A17" s="10">
        <v>7</v>
      </c>
      <c r="B17" s="84" t="s">
        <v>27</v>
      </c>
      <c r="C17" s="85">
        <v>108.61471164594994</v>
      </c>
      <c r="D17" s="86">
        <v>2292.5071219786705</v>
      </c>
      <c r="E17" s="87">
        <f>C17/1000*D17</f>
        <v>248.9999999999999</v>
      </c>
      <c r="F17" s="88"/>
      <c r="G17" s="87"/>
      <c r="H17" s="88"/>
      <c r="I17" s="87"/>
      <c r="J17" s="88"/>
      <c r="K17" s="87">
        <f>E17+G17-I17</f>
        <v>248.9999999999999</v>
      </c>
      <c r="L17" s="88"/>
      <c r="N17" s="28"/>
    </row>
    <row r="18" spans="1:14" ht="15">
      <c r="A18" s="10">
        <v>8</v>
      </c>
      <c r="B18" s="18" t="s">
        <v>28</v>
      </c>
      <c r="C18" s="32" t="s">
        <v>168</v>
      </c>
      <c r="D18" s="19"/>
      <c r="E18" s="20"/>
      <c r="F18" s="21"/>
      <c r="G18" s="20"/>
      <c r="H18" s="21"/>
      <c r="I18" s="20"/>
      <c r="J18" s="21"/>
      <c r="K18" s="20"/>
      <c r="L18" s="21"/>
      <c r="N18" s="28"/>
    </row>
    <row r="19" spans="1:14" ht="15">
      <c r="A19" s="10">
        <v>10</v>
      </c>
      <c r="B19" s="18" t="s">
        <v>29</v>
      </c>
      <c r="C19" s="32" t="s">
        <v>168</v>
      </c>
      <c r="D19" s="19" t="s">
        <v>168</v>
      </c>
      <c r="E19" s="20" t="s">
        <v>168</v>
      </c>
      <c r="F19" s="21"/>
      <c r="G19" s="20"/>
      <c r="H19" s="21"/>
      <c r="I19" s="20"/>
      <c r="J19" s="21"/>
      <c r="K19" s="20"/>
      <c r="L19" s="21"/>
      <c r="N19" s="28"/>
    </row>
    <row r="20" spans="1:14" ht="15">
      <c r="A20" s="10">
        <v>11</v>
      </c>
      <c r="B20" s="18" t="s">
        <v>30</v>
      </c>
      <c r="C20" s="32" t="s">
        <v>168</v>
      </c>
      <c r="D20" s="19" t="s">
        <v>168</v>
      </c>
      <c r="E20" s="20" t="s">
        <v>168</v>
      </c>
      <c r="F20" s="21"/>
      <c r="G20" s="20"/>
      <c r="H20" s="21"/>
      <c r="I20" s="20"/>
      <c r="J20" s="21"/>
      <c r="K20" s="20"/>
      <c r="L20" s="21"/>
      <c r="N20" s="28"/>
    </row>
    <row r="21" spans="1:14" ht="15">
      <c r="A21" s="10" t="s">
        <v>31</v>
      </c>
      <c r="B21" s="18" t="s">
        <v>32</v>
      </c>
      <c r="C21" s="32" t="s">
        <v>168</v>
      </c>
      <c r="D21" s="19" t="s">
        <v>168</v>
      </c>
      <c r="E21" s="20" t="s">
        <v>168</v>
      </c>
      <c r="F21" s="21"/>
      <c r="G21" s="20"/>
      <c r="H21" s="21"/>
      <c r="I21" s="20"/>
      <c r="J21" s="21"/>
      <c r="K21" s="20"/>
      <c r="L21" s="21"/>
      <c r="N21" s="28"/>
    </row>
    <row r="22" spans="1:14" ht="15">
      <c r="A22" s="10" t="s">
        <v>33</v>
      </c>
      <c r="B22" s="18" t="s">
        <v>34</v>
      </c>
      <c r="C22" s="85">
        <v>18.649288354050054</v>
      </c>
      <c r="D22" s="86">
        <v>1918.339612363927</v>
      </c>
      <c r="E22" s="87">
        <f>C22/1000*D22</f>
        <v>35.775668591971474</v>
      </c>
      <c r="F22" s="21"/>
      <c r="G22" s="20"/>
      <c r="H22" s="21"/>
      <c r="I22" s="20"/>
      <c r="J22" s="21"/>
      <c r="K22" s="20">
        <f>E22+G22-I22</f>
        <v>35.775668591971474</v>
      </c>
      <c r="L22" s="21"/>
      <c r="N22" s="28"/>
    </row>
    <row r="23" spans="1:14" ht="15">
      <c r="A23" s="10" t="s">
        <v>35</v>
      </c>
      <c r="B23" s="18" t="s">
        <v>36</v>
      </c>
      <c r="C23" s="32" t="s">
        <v>168</v>
      </c>
      <c r="D23" s="19" t="s">
        <v>168</v>
      </c>
      <c r="E23" s="20" t="s">
        <v>168</v>
      </c>
      <c r="F23" s="21"/>
      <c r="G23" s="20"/>
      <c r="H23" s="21"/>
      <c r="I23" s="20"/>
      <c r="J23" s="21"/>
      <c r="K23" s="20"/>
      <c r="L23" s="21"/>
      <c r="N23" s="28"/>
    </row>
    <row r="24" spans="1:14" ht="15">
      <c r="A24" s="10">
        <v>13</v>
      </c>
      <c r="B24" s="18" t="s">
        <v>37</v>
      </c>
      <c r="C24" s="32" t="s">
        <v>168</v>
      </c>
      <c r="D24" s="19" t="s">
        <v>168</v>
      </c>
      <c r="E24" s="20" t="s">
        <v>168</v>
      </c>
      <c r="F24" s="21"/>
      <c r="G24" s="20"/>
      <c r="H24" s="21"/>
      <c r="I24" s="20"/>
      <c r="J24" s="21"/>
      <c r="K24" s="20"/>
      <c r="L24" s="21"/>
      <c r="N24" s="28"/>
    </row>
    <row r="25" spans="1:14" ht="15.75" thickBot="1">
      <c r="A25" s="10">
        <v>16</v>
      </c>
      <c r="B25" s="18" t="s">
        <v>21</v>
      </c>
      <c r="C25" s="32" t="s">
        <v>168</v>
      </c>
      <c r="D25" s="19" t="s">
        <v>168</v>
      </c>
      <c r="E25" s="20" t="s">
        <v>168</v>
      </c>
      <c r="F25" s="21"/>
      <c r="G25" s="20"/>
      <c r="H25" s="21"/>
      <c r="I25" s="20"/>
      <c r="J25" s="21"/>
      <c r="K25" s="20"/>
      <c r="L25" s="21"/>
      <c r="N25" s="28"/>
    </row>
    <row r="26" spans="1:12" ht="15.75" thickBot="1">
      <c r="A26" s="10">
        <v>17</v>
      </c>
      <c r="B26" s="22" t="s">
        <v>9</v>
      </c>
      <c r="C26" s="33">
        <f>SUM(C17:C22)</f>
        <v>127.264</v>
      </c>
      <c r="D26" s="23"/>
      <c r="E26" s="179">
        <f>SUM(E17:E24)</f>
        <v>284.77566859197134</v>
      </c>
      <c r="F26" s="25">
        <f>E26/(C31/100)</f>
        <v>254.647233881334</v>
      </c>
      <c r="G26" s="24">
        <v>0</v>
      </c>
      <c r="H26" s="25">
        <v>0</v>
      </c>
      <c r="I26" s="24">
        <v>0</v>
      </c>
      <c r="J26" s="25">
        <v>0</v>
      </c>
      <c r="K26" s="24">
        <f>E26+G26-I26</f>
        <v>284.77566859197134</v>
      </c>
      <c r="L26" s="25">
        <f>F26+H26-J26</f>
        <v>254.647233881334</v>
      </c>
    </row>
    <row r="27" spans="3:12" ht="15">
      <c r="C27" s="14"/>
      <c r="E27" s="14"/>
      <c r="F27" s="14"/>
      <c r="G27" s="14"/>
      <c r="H27" s="14"/>
      <c r="I27" s="14"/>
      <c r="J27" s="14"/>
      <c r="K27" s="14"/>
      <c r="L27" s="14"/>
    </row>
    <row r="28" ht="15">
      <c r="B28" s="26"/>
    </row>
    <row r="29" ht="15.75" thickBot="1"/>
    <row r="30" spans="2:3" ht="15.75" thickBot="1">
      <c r="B30" s="94"/>
      <c r="C30" s="97">
        <v>2020</v>
      </c>
    </row>
    <row r="31" spans="2:3" ht="15">
      <c r="B31" s="155" t="s">
        <v>171</v>
      </c>
      <c r="C31" s="98">
        <v>111.83144000876023</v>
      </c>
    </row>
    <row r="32" spans="2:5" ht="15.75" thickBot="1">
      <c r="B32" s="153" t="s">
        <v>172</v>
      </c>
      <c r="C32" s="27">
        <v>95.39892261459134</v>
      </c>
      <c r="E32" s="145"/>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2"/>
  <sheetViews>
    <sheetView zoomScale="90" zoomScaleNormal="90" workbookViewId="0" topLeftCell="A1">
      <selection activeCell="K22" sqref="K22"/>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5" width="14.140625" style="5" bestFit="1" customWidth="1"/>
    <col min="6" max="6" width="10.140625" style="5" customWidth="1"/>
    <col min="7"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40</v>
      </c>
    </row>
    <row r="2" ht="4.5" customHeight="1"/>
    <row r="3" spans="2:3" ht="15">
      <c r="B3" s="7" t="s">
        <v>177</v>
      </c>
      <c r="C3" s="4" t="s">
        <v>23</v>
      </c>
    </row>
    <row r="4" spans="2:3" ht="15">
      <c r="B4" s="8" t="s">
        <v>41</v>
      </c>
      <c r="C4" s="4" t="s">
        <v>169</v>
      </c>
    </row>
    <row r="5" ht="14.25" customHeight="1">
      <c r="C5" s="4" t="s">
        <v>170</v>
      </c>
    </row>
    <row r="6" ht="14.25" customHeight="1" thickBot="1"/>
    <row r="7" spans="2:4" ht="16.5" customHeight="1" thickBot="1">
      <c r="B7" s="94"/>
      <c r="C7" s="95" t="s">
        <v>3</v>
      </c>
      <c r="D7" s="9"/>
    </row>
    <row r="8" spans="1:3" ht="15">
      <c r="A8" s="10">
        <v>1</v>
      </c>
      <c r="B8" s="92" t="s">
        <v>0</v>
      </c>
      <c r="C8" s="93">
        <v>2027.1</v>
      </c>
    </row>
    <row r="9" spans="1:3" ht="15">
      <c r="A9" s="10">
        <v>2</v>
      </c>
      <c r="B9" s="11" t="s">
        <v>8</v>
      </c>
      <c r="C9" s="30" t="s">
        <v>168</v>
      </c>
    </row>
    <row r="10" spans="1:3" ht="15">
      <c r="A10" s="10">
        <v>3</v>
      </c>
      <c r="B10" s="12" t="s">
        <v>2</v>
      </c>
      <c r="C10" s="31">
        <v>2027.1</v>
      </c>
    </row>
    <row r="11" spans="1:3" ht="15">
      <c r="A11" s="10">
        <v>6</v>
      </c>
      <c r="B11" s="11" t="s">
        <v>25</v>
      </c>
      <c r="C11" s="30" t="s">
        <v>168</v>
      </c>
    </row>
    <row r="12" spans="2:3" ht="15.75" thickBot="1">
      <c r="B12" s="13" t="s">
        <v>26</v>
      </c>
      <c r="C12" s="38">
        <f>IF(ISNUMBER(C11)=TRUE,C10-C11,C10)</f>
        <v>2027.1</v>
      </c>
    </row>
    <row r="13" spans="2:3" ht="15">
      <c r="B13" s="14"/>
      <c r="C13" s="15"/>
    </row>
    <row r="14" spans="2:3" ht="15.75" thickBot="1">
      <c r="B14" s="16"/>
      <c r="C14" s="17"/>
    </row>
    <row r="15" spans="2:14" ht="16.5" customHeight="1">
      <c r="B15" s="416" t="s">
        <v>1</v>
      </c>
      <c r="C15" s="418" t="s">
        <v>3</v>
      </c>
      <c r="D15" s="420" t="s">
        <v>4</v>
      </c>
      <c r="E15" s="422" t="s">
        <v>5</v>
      </c>
      <c r="F15" s="423"/>
      <c r="G15" s="422" t="s">
        <v>6</v>
      </c>
      <c r="H15" s="423"/>
      <c r="I15" s="422" t="s">
        <v>12</v>
      </c>
      <c r="J15" s="423"/>
      <c r="K15" s="414" t="s">
        <v>7</v>
      </c>
      <c r="L15" s="415"/>
      <c r="N15" s="26"/>
    </row>
    <row r="16" spans="2:12" ht="15.75" thickBot="1">
      <c r="B16" s="417"/>
      <c r="C16" s="419"/>
      <c r="D16" s="421"/>
      <c r="E16" s="89" t="s">
        <v>10</v>
      </c>
      <c r="F16" s="90" t="s">
        <v>11</v>
      </c>
      <c r="G16" s="89" t="s">
        <v>10</v>
      </c>
      <c r="H16" s="90" t="s">
        <v>11</v>
      </c>
      <c r="I16" s="89" t="s">
        <v>10</v>
      </c>
      <c r="J16" s="90" t="s">
        <v>11</v>
      </c>
      <c r="K16" s="89" t="s">
        <v>10</v>
      </c>
      <c r="L16" s="91" t="s">
        <v>11</v>
      </c>
    </row>
    <row r="17" spans="1:14" ht="15">
      <c r="A17" s="10">
        <v>7</v>
      </c>
      <c r="B17" s="84" t="s">
        <v>27</v>
      </c>
      <c r="C17" s="85" t="s">
        <v>168</v>
      </c>
      <c r="D17" s="86" t="s">
        <v>168</v>
      </c>
      <c r="E17" s="87" t="s">
        <v>168</v>
      </c>
      <c r="F17" s="88"/>
      <c r="G17" s="87"/>
      <c r="H17" s="88"/>
      <c r="I17" s="87"/>
      <c r="J17" s="88"/>
      <c r="K17" s="87"/>
      <c r="L17" s="88"/>
      <c r="N17" s="28"/>
    </row>
    <row r="18" spans="1:14" ht="15">
      <c r="A18" s="10">
        <v>8</v>
      </c>
      <c r="B18" s="18" t="s">
        <v>28</v>
      </c>
      <c r="C18" s="32" t="s">
        <v>168</v>
      </c>
      <c r="D18" s="19"/>
      <c r="E18" s="20"/>
      <c r="F18" s="21"/>
      <c r="G18" s="20"/>
      <c r="H18" s="21"/>
      <c r="I18" s="20"/>
      <c r="J18" s="21"/>
      <c r="K18" s="20"/>
      <c r="L18" s="21"/>
      <c r="N18" s="28"/>
    </row>
    <row r="19" spans="1:14" ht="15">
      <c r="A19" s="10">
        <v>10</v>
      </c>
      <c r="B19" s="18" t="s">
        <v>29</v>
      </c>
      <c r="C19" s="32" t="s">
        <v>168</v>
      </c>
      <c r="D19" s="19" t="s">
        <v>168</v>
      </c>
      <c r="E19" s="20" t="s">
        <v>168</v>
      </c>
      <c r="F19" s="21"/>
      <c r="G19" s="20"/>
      <c r="H19" s="21"/>
      <c r="I19" s="20"/>
      <c r="J19" s="21"/>
      <c r="K19" s="20"/>
      <c r="L19" s="21"/>
      <c r="N19" s="28"/>
    </row>
    <row r="20" spans="1:14" ht="15">
      <c r="A20" s="10">
        <v>11</v>
      </c>
      <c r="B20" s="18" t="s">
        <v>30</v>
      </c>
      <c r="C20" s="32" t="s">
        <v>168</v>
      </c>
      <c r="D20" s="19" t="s">
        <v>168</v>
      </c>
      <c r="E20" s="20" t="s">
        <v>168</v>
      </c>
      <c r="F20" s="21"/>
      <c r="G20" s="20"/>
      <c r="H20" s="21"/>
      <c r="I20" s="20"/>
      <c r="J20" s="21"/>
      <c r="K20" s="20"/>
      <c r="L20" s="21"/>
      <c r="N20" s="28"/>
    </row>
    <row r="21" spans="1:14" ht="15">
      <c r="A21" s="10" t="s">
        <v>31</v>
      </c>
      <c r="B21" s="18" t="s">
        <v>32</v>
      </c>
      <c r="C21" s="32" t="s">
        <v>168</v>
      </c>
      <c r="D21" s="19" t="s">
        <v>168</v>
      </c>
      <c r="E21" s="20" t="s">
        <v>168</v>
      </c>
      <c r="F21" s="21"/>
      <c r="G21" s="20"/>
      <c r="H21" s="21"/>
      <c r="I21" s="20"/>
      <c r="J21" s="21"/>
      <c r="K21" s="20"/>
      <c r="L21" s="21"/>
      <c r="N21" s="28"/>
    </row>
    <row r="22" spans="1:14" ht="15">
      <c r="A22" s="10" t="s">
        <v>33</v>
      </c>
      <c r="B22" s="18" t="s">
        <v>34</v>
      </c>
      <c r="C22" s="32">
        <v>2027.1</v>
      </c>
      <c r="D22" s="19">
        <v>319.22163700000004</v>
      </c>
      <c r="E22" s="173">
        <f>C22*D22/1000</f>
        <v>647.0941803627001</v>
      </c>
      <c r="F22" s="21"/>
      <c r="G22" s="20"/>
      <c r="H22" s="21"/>
      <c r="I22" s="20"/>
      <c r="J22" s="21"/>
      <c r="K22" s="173">
        <f>E22+G22-I22</f>
        <v>647.0941803627001</v>
      </c>
      <c r="L22" s="21"/>
      <c r="N22" s="28"/>
    </row>
    <row r="23" spans="1:14" ht="15">
      <c r="A23" s="10" t="s">
        <v>35</v>
      </c>
      <c r="B23" s="18" t="s">
        <v>36</v>
      </c>
      <c r="C23" s="32" t="s">
        <v>168</v>
      </c>
      <c r="D23" s="19" t="s">
        <v>168</v>
      </c>
      <c r="E23" s="20" t="s">
        <v>168</v>
      </c>
      <c r="F23" s="21"/>
      <c r="G23" s="20"/>
      <c r="H23" s="21"/>
      <c r="I23" s="20"/>
      <c r="J23" s="21"/>
      <c r="K23" s="20"/>
      <c r="L23" s="21"/>
      <c r="N23" s="28"/>
    </row>
    <row r="24" spans="1:14" ht="15">
      <c r="A24" s="10">
        <v>13</v>
      </c>
      <c r="B24" s="18" t="s">
        <v>37</v>
      </c>
      <c r="C24" s="32" t="s">
        <v>168</v>
      </c>
      <c r="D24" s="19" t="s">
        <v>168</v>
      </c>
      <c r="E24" s="20" t="s">
        <v>168</v>
      </c>
      <c r="F24" s="21"/>
      <c r="G24" s="20"/>
      <c r="H24" s="21"/>
      <c r="I24" s="20"/>
      <c r="J24" s="21"/>
      <c r="K24" s="20"/>
      <c r="L24" s="21"/>
      <c r="N24" s="28"/>
    </row>
    <row r="25" spans="1:14" ht="15.75" thickBot="1">
      <c r="A25" s="10">
        <v>16</v>
      </c>
      <c r="B25" s="18" t="s">
        <v>21</v>
      </c>
      <c r="C25" s="32" t="s">
        <v>168</v>
      </c>
      <c r="D25" s="19" t="s">
        <v>168</v>
      </c>
      <c r="E25" s="20" t="s">
        <v>168</v>
      </c>
      <c r="F25" s="21"/>
      <c r="G25" s="20"/>
      <c r="H25" s="21"/>
      <c r="I25" s="20"/>
      <c r="J25" s="21"/>
      <c r="K25" s="20"/>
      <c r="L25" s="21"/>
      <c r="N25" s="28"/>
    </row>
    <row r="26" spans="1:12" ht="15.75" thickBot="1">
      <c r="A26" s="10">
        <v>17</v>
      </c>
      <c r="B26" s="22" t="s">
        <v>9</v>
      </c>
      <c r="C26" s="33">
        <f>SUM(C17:C25)</f>
        <v>2027.1</v>
      </c>
      <c r="D26" s="23"/>
      <c r="E26" s="179">
        <f>SUM(E22:E25)</f>
        <v>647.0941803627001</v>
      </c>
      <c r="F26" s="180">
        <f>E26/(C31/100)</f>
        <v>647.0941803627001</v>
      </c>
      <c r="G26" s="24">
        <v>0</v>
      </c>
      <c r="H26" s="25">
        <v>0</v>
      </c>
      <c r="I26" s="24">
        <v>0</v>
      </c>
      <c r="J26" s="25">
        <v>0</v>
      </c>
      <c r="K26" s="179">
        <f>E26+G26-I26</f>
        <v>647.0941803627001</v>
      </c>
      <c r="L26" s="180">
        <f>F26+H26-J26</f>
        <v>647.0941803627001</v>
      </c>
    </row>
    <row r="27" spans="3:12" ht="15">
      <c r="C27" s="14"/>
      <c r="E27" s="14"/>
      <c r="F27" s="14"/>
      <c r="G27" s="14"/>
      <c r="H27" s="14"/>
      <c r="I27" s="14"/>
      <c r="J27" s="14"/>
      <c r="K27" s="14"/>
      <c r="L27" s="14"/>
    </row>
    <row r="28" ht="15">
      <c r="B28" s="26"/>
    </row>
    <row r="29" ht="15.75" thickBot="1"/>
    <row r="30" spans="2:6" ht="15.75" thickBot="1">
      <c r="B30" s="94"/>
      <c r="C30" s="97">
        <v>2020</v>
      </c>
      <c r="F30" s="185"/>
    </row>
    <row r="31" spans="2:3" ht="15">
      <c r="B31" s="155" t="s">
        <v>171</v>
      </c>
      <c r="C31" s="98">
        <v>100</v>
      </c>
    </row>
    <row r="32" spans="2:3" ht="15.75" thickBot="1">
      <c r="B32" s="153" t="s">
        <v>172</v>
      </c>
      <c r="C32" s="27">
        <v>99.91128197545468</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32"/>
  <sheetViews>
    <sheetView zoomScale="90" zoomScaleNormal="90" workbookViewId="0" topLeftCell="A1">
      <selection activeCell="E31" sqref="E31"/>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42</v>
      </c>
    </row>
    <row r="2" ht="4.5" customHeight="1"/>
    <row r="3" spans="2:3" ht="15">
      <c r="B3" s="7" t="s">
        <v>234</v>
      </c>
      <c r="C3" s="4" t="s">
        <v>23</v>
      </c>
    </row>
    <row r="4" spans="2:3" ht="15">
      <c r="B4" s="28" t="s">
        <v>235</v>
      </c>
      <c r="C4" s="4" t="s">
        <v>169</v>
      </c>
    </row>
    <row r="5" ht="14.25" customHeight="1">
      <c r="C5" s="4" t="s">
        <v>170</v>
      </c>
    </row>
    <row r="6" ht="14.25" customHeight="1" thickBot="1"/>
    <row r="7" spans="2:4" ht="16.5" customHeight="1" thickBot="1">
      <c r="B7" s="94"/>
      <c r="C7" s="95" t="s">
        <v>3</v>
      </c>
      <c r="D7" s="9"/>
    </row>
    <row r="8" spans="1:3" ht="15">
      <c r="A8" s="10">
        <v>1</v>
      </c>
      <c r="B8" s="92" t="s">
        <v>0</v>
      </c>
      <c r="C8" s="99">
        <v>1.05</v>
      </c>
    </row>
    <row r="9" spans="1:3" ht="15">
      <c r="A9" s="10">
        <v>2</v>
      </c>
      <c r="B9" s="11" t="s">
        <v>8</v>
      </c>
      <c r="C9" s="30" t="s">
        <v>168</v>
      </c>
    </row>
    <row r="10" spans="1:3" ht="15">
      <c r="A10" s="10">
        <v>3</v>
      </c>
      <c r="B10" s="12" t="s">
        <v>2</v>
      </c>
      <c r="C10" s="48">
        <v>1.05</v>
      </c>
    </row>
    <row r="11" spans="1:3" ht="15">
      <c r="A11" s="10">
        <v>6</v>
      </c>
      <c r="B11" s="11" t="s">
        <v>25</v>
      </c>
      <c r="C11" s="30" t="s">
        <v>168</v>
      </c>
    </row>
    <row r="12" spans="2:3" ht="15.75" thickBot="1">
      <c r="B12" s="13" t="s">
        <v>26</v>
      </c>
      <c r="C12" s="49">
        <f>IF(ISNUMBER(C11)=TRUE,C10-C11,C10)</f>
        <v>1.05</v>
      </c>
    </row>
    <row r="13" spans="2:3" ht="15">
      <c r="B13" s="14"/>
      <c r="C13" s="15"/>
    </row>
    <row r="14" spans="2:3" ht="15.75" thickBot="1">
      <c r="B14" s="16"/>
      <c r="C14" s="17"/>
    </row>
    <row r="15" spans="2:14" ht="16.5" customHeight="1">
      <c r="B15" s="416" t="s">
        <v>1</v>
      </c>
      <c r="C15" s="418" t="s">
        <v>3</v>
      </c>
      <c r="D15" s="420" t="s">
        <v>4</v>
      </c>
      <c r="E15" s="422" t="s">
        <v>5</v>
      </c>
      <c r="F15" s="423"/>
      <c r="G15" s="422" t="s">
        <v>6</v>
      </c>
      <c r="H15" s="423"/>
      <c r="I15" s="422" t="s">
        <v>12</v>
      </c>
      <c r="J15" s="423"/>
      <c r="K15" s="414" t="s">
        <v>7</v>
      </c>
      <c r="L15" s="415"/>
      <c r="N15" s="26"/>
    </row>
    <row r="16" spans="2:12" ht="15.75" thickBot="1">
      <c r="B16" s="417"/>
      <c r="C16" s="419"/>
      <c r="D16" s="421"/>
      <c r="E16" s="89" t="s">
        <v>10</v>
      </c>
      <c r="F16" s="90" t="s">
        <v>11</v>
      </c>
      <c r="G16" s="89" t="s">
        <v>10</v>
      </c>
      <c r="H16" s="90" t="s">
        <v>11</v>
      </c>
      <c r="I16" s="89" t="s">
        <v>10</v>
      </c>
      <c r="J16" s="90" t="s">
        <v>11</v>
      </c>
      <c r="K16" s="89" t="s">
        <v>10</v>
      </c>
      <c r="L16" s="91" t="s">
        <v>11</v>
      </c>
    </row>
    <row r="17" spans="1:14" ht="15">
      <c r="A17" s="10">
        <v>7</v>
      </c>
      <c r="B17" s="84" t="s">
        <v>27</v>
      </c>
      <c r="C17" s="100" t="s">
        <v>168</v>
      </c>
      <c r="D17" s="86" t="s">
        <v>168</v>
      </c>
      <c r="E17" s="87" t="s">
        <v>168</v>
      </c>
      <c r="F17" s="88"/>
      <c r="G17" s="87"/>
      <c r="H17" s="88"/>
      <c r="I17" s="87"/>
      <c r="J17" s="88"/>
      <c r="K17" s="87"/>
      <c r="L17" s="88"/>
      <c r="N17" s="28"/>
    </row>
    <row r="18" spans="1:14" ht="15">
      <c r="A18" s="10">
        <v>8</v>
      </c>
      <c r="B18" s="18" t="s">
        <v>28</v>
      </c>
      <c r="C18" s="43" t="s">
        <v>168</v>
      </c>
      <c r="D18" s="19"/>
      <c r="E18" s="20"/>
      <c r="F18" s="21"/>
      <c r="G18" s="20"/>
      <c r="H18" s="21"/>
      <c r="I18" s="20"/>
      <c r="J18" s="21"/>
      <c r="K18" s="20"/>
      <c r="L18" s="21"/>
      <c r="N18" s="28"/>
    </row>
    <row r="19" spans="1:14" ht="15">
      <c r="A19" s="10">
        <v>10</v>
      </c>
      <c r="B19" s="18" t="s">
        <v>29</v>
      </c>
      <c r="C19" s="43" t="s">
        <v>168</v>
      </c>
      <c r="D19" s="19" t="s">
        <v>168</v>
      </c>
      <c r="E19" s="20" t="s">
        <v>168</v>
      </c>
      <c r="F19" s="21"/>
      <c r="G19" s="20"/>
      <c r="H19" s="21"/>
      <c r="I19" s="20"/>
      <c r="J19" s="21"/>
      <c r="K19" s="20"/>
      <c r="L19" s="21"/>
      <c r="N19" s="28"/>
    </row>
    <row r="20" spans="1:14" ht="15">
      <c r="A20" s="10">
        <v>11</v>
      </c>
      <c r="B20" s="18" t="s">
        <v>30</v>
      </c>
      <c r="C20" s="43" t="s">
        <v>168</v>
      </c>
      <c r="D20" s="19" t="s">
        <v>168</v>
      </c>
      <c r="E20" s="20" t="s">
        <v>168</v>
      </c>
      <c r="F20" s="21"/>
      <c r="G20" s="20"/>
      <c r="H20" s="21"/>
      <c r="I20" s="20"/>
      <c r="J20" s="21"/>
      <c r="K20" s="20"/>
      <c r="L20" s="21"/>
      <c r="N20" s="28"/>
    </row>
    <row r="21" spans="1:14" ht="15">
      <c r="A21" s="10" t="s">
        <v>31</v>
      </c>
      <c r="B21" s="18" t="s">
        <v>32</v>
      </c>
      <c r="C21" s="43" t="s">
        <v>168</v>
      </c>
      <c r="D21" s="19" t="s">
        <v>168</v>
      </c>
      <c r="E21" s="20" t="s">
        <v>168</v>
      </c>
      <c r="F21" s="21"/>
      <c r="G21" s="20"/>
      <c r="H21" s="21"/>
      <c r="I21" s="20"/>
      <c r="J21" s="21"/>
      <c r="K21" s="20"/>
      <c r="L21" s="21"/>
      <c r="N21" s="28"/>
    </row>
    <row r="22" spans="1:14" ht="15">
      <c r="A22" s="10" t="s">
        <v>33</v>
      </c>
      <c r="B22" s="18" t="s">
        <v>34</v>
      </c>
      <c r="C22" s="43">
        <v>1.05</v>
      </c>
      <c r="D22" s="19">
        <v>10300</v>
      </c>
      <c r="E22" s="173">
        <f>C22*D22/1000</f>
        <v>10.815</v>
      </c>
      <c r="F22" s="226"/>
      <c r="G22" s="20"/>
      <c r="H22" s="21"/>
      <c r="I22" s="20"/>
      <c r="J22" s="21"/>
      <c r="K22" s="173">
        <f>E22+G22-I22</f>
        <v>10.815</v>
      </c>
      <c r="L22" s="21"/>
      <c r="N22" s="28"/>
    </row>
    <row r="23" spans="1:14" ht="15">
      <c r="A23" s="10" t="s">
        <v>35</v>
      </c>
      <c r="B23" s="18" t="s">
        <v>36</v>
      </c>
      <c r="C23" s="43" t="s">
        <v>168</v>
      </c>
      <c r="D23" s="19" t="s">
        <v>168</v>
      </c>
      <c r="E23" s="173" t="s">
        <v>168</v>
      </c>
      <c r="F23" s="226"/>
      <c r="G23" s="20"/>
      <c r="H23" s="21"/>
      <c r="I23" s="20"/>
      <c r="J23" s="21"/>
      <c r="K23" s="20"/>
      <c r="L23" s="21"/>
      <c r="N23" s="28"/>
    </row>
    <row r="24" spans="1:14" ht="15">
      <c r="A24" s="10">
        <v>13</v>
      </c>
      <c r="B24" s="18" t="s">
        <v>37</v>
      </c>
      <c r="C24" s="43" t="s">
        <v>168</v>
      </c>
      <c r="D24" s="19" t="s">
        <v>168</v>
      </c>
      <c r="E24" s="173" t="s">
        <v>168</v>
      </c>
      <c r="F24" s="226"/>
      <c r="G24" s="20"/>
      <c r="H24" s="21"/>
      <c r="I24" s="20"/>
      <c r="J24" s="21"/>
      <c r="K24" s="20"/>
      <c r="L24" s="21"/>
      <c r="N24" s="28"/>
    </row>
    <row r="25" spans="1:14" ht="15.75" thickBot="1">
      <c r="A25" s="10">
        <v>16</v>
      </c>
      <c r="B25" s="18" t="s">
        <v>21</v>
      </c>
      <c r="C25" s="43" t="s">
        <v>168</v>
      </c>
      <c r="D25" s="19" t="s">
        <v>168</v>
      </c>
      <c r="E25" s="173" t="s">
        <v>168</v>
      </c>
      <c r="F25" s="226"/>
      <c r="G25" s="20"/>
      <c r="H25" s="21"/>
      <c r="I25" s="20"/>
      <c r="J25" s="21"/>
      <c r="K25" s="20"/>
      <c r="L25" s="21"/>
      <c r="N25" s="28"/>
    </row>
    <row r="26" spans="1:12" ht="15.75" thickBot="1">
      <c r="A26" s="10">
        <v>17</v>
      </c>
      <c r="B26" s="22" t="s">
        <v>9</v>
      </c>
      <c r="C26" s="51">
        <f>SUM(C17:C25)</f>
        <v>1.05</v>
      </c>
      <c r="D26" s="23"/>
      <c r="E26" s="179">
        <f>E22</f>
        <v>10.815</v>
      </c>
      <c r="F26" s="180">
        <f>E26/(C31/100)</f>
        <v>10.614869999999998</v>
      </c>
      <c r="G26" s="24">
        <v>0</v>
      </c>
      <c r="H26" s="25">
        <v>0</v>
      </c>
      <c r="I26" s="24">
        <v>0</v>
      </c>
      <c r="J26" s="25">
        <v>0</v>
      </c>
      <c r="K26" s="179">
        <f>E26+G26-I26</f>
        <v>10.815</v>
      </c>
      <c r="L26" s="180">
        <f>F26+H26-J26</f>
        <v>10.614869999999998</v>
      </c>
    </row>
    <row r="27" spans="3:12" ht="15">
      <c r="C27" s="14"/>
      <c r="E27" s="14"/>
      <c r="F27" s="14"/>
      <c r="G27" s="14"/>
      <c r="H27" s="14"/>
      <c r="I27" s="14"/>
      <c r="J27" s="14"/>
      <c r="K27" s="14"/>
      <c r="L27" s="14"/>
    </row>
    <row r="28" ht="15">
      <c r="B28" s="26"/>
    </row>
    <row r="29" ht="15.75" thickBot="1"/>
    <row r="30" spans="2:3" ht="15.75" thickBot="1">
      <c r="B30" s="94"/>
      <c r="C30" s="97">
        <v>2020</v>
      </c>
    </row>
    <row r="31" spans="2:10" ht="15">
      <c r="B31" s="146" t="s">
        <v>171</v>
      </c>
      <c r="C31" s="98">
        <v>101.88537400834868</v>
      </c>
      <c r="F31" s="188"/>
      <c r="I31" s="185"/>
      <c r="J31" s="185"/>
    </row>
    <row r="32" spans="2:6" ht="15.75" thickBot="1">
      <c r="B32" s="147" t="s">
        <v>172</v>
      </c>
      <c r="C32" s="27">
        <v>100.86455331412103</v>
      </c>
      <c r="F32" s="186"/>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42"/>
  <sheetViews>
    <sheetView zoomScale="90" zoomScaleNormal="90" workbookViewId="0" topLeftCell="A1">
      <selection activeCell="J7" sqref="J7"/>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43</v>
      </c>
    </row>
    <row r="2" ht="4.5" customHeight="1"/>
    <row r="3" spans="2:3" ht="15">
      <c r="B3" s="7" t="s">
        <v>236</v>
      </c>
      <c r="C3" s="4" t="s">
        <v>23</v>
      </c>
    </row>
    <row r="4" spans="2:3" ht="15">
      <c r="B4" s="28" t="s">
        <v>237</v>
      </c>
      <c r="C4" s="4" t="s">
        <v>169</v>
      </c>
    </row>
    <row r="5" ht="14.25" customHeight="1">
      <c r="C5" s="4" t="s">
        <v>170</v>
      </c>
    </row>
    <row r="6" ht="14.25" customHeight="1" thickBot="1"/>
    <row r="7" spans="2:4" ht="16.5" customHeight="1" thickBot="1">
      <c r="B7" s="94"/>
      <c r="C7" s="95" t="s">
        <v>3</v>
      </c>
      <c r="D7" s="9"/>
    </row>
    <row r="8" spans="1:3" ht="15">
      <c r="A8" s="10">
        <v>1</v>
      </c>
      <c r="B8" s="92" t="s">
        <v>0</v>
      </c>
      <c r="C8" s="93">
        <v>8807.020994011977</v>
      </c>
    </row>
    <row r="9" spans="1:3" ht="15">
      <c r="A9" s="10">
        <v>2</v>
      </c>
      <c r="B9" s="11" t="s">
        <v>8</v>
      </c>
      <c r="C9" s="30">
        <v>254.72514970059885</v>
      </c>
    </row>
    <row r="10" spans="1:5" ht="15">
      <c r="A10" s="10">
        <v>3</v>
      </c>
      <c r="B10" s="12" t="s">
        <v>2</v>
      </c>
      <c r="C10" s="31">
        <v>8552.295844311378</v>
      </c>
      <c r="E10" s="41">
        <f>C8-C9</f>
        <v>8552.295844311378</v>
      </c>
    </row>
    <row r="11" spans="1:3" ht="15">
      <c r="A11" s="10">
        <v>6</v>
      </c>
      <c r="B11" s="11" t="s">
        <v>25</v>
      </c>
      <c r="C11" s="30" t="s">
        <v>168</v>
      </c>
    </row>
    <row r="12" spans="2:3" ht="15.75" thickBot="1">
      <c r="B12" s="13" t="s">
        <v>26</v>
      </c>
      <c r="C12" s="38">
        <f>IF(ISNUMBER(C11)=TRUE,C10-C11,C10)</f>
        <v>8552.295844311378</v>
      </c>
    </row>
    <row r="13" spans="2:3" ht="15">
      <c r="B13" s="14"/>
      <c r="C13" s="15"/>
    </row>
    <row r="14" spans="2:3" ht="15.75" thickBot="1">
      <c r="B14" s="16"/>
      <c r="C14" s="17"/>
    </row>
    <row r="15" spans="2:14" ht="16.5" customHeight="1">
      <c r="B15" s="416" t="s">
        <v>1</v>
      </c>
      <c r="C15" s="418" t="s">
        <v>3</v>
      </c>
      <c r="D15" s="420" t="s">
        <v>4</v>
      </c>
      <c r="E15" s="422" t="s">
        <v>5</v>
      </c>
      <c r="F15" s="423"/>
      <c r="G15" s="422" t="s">
        <v>6</v>
      </c>
      <c r="H15" s="423"/>
      <c r="I15" s="422" t="s">
        <v>12</v>
      </c>
      <c r="J15" s="423"/>
      <c r="K15" s="414" t="s">
        <v>7</v>
      </c>
      <c r="L15" s="415"/>
      <c r="N15" s="26"/>
    </row>
    <row r="16" spans="2:12" ht="15.75" thickBot="1">
      <c r="B16" s="417"/>
      <c r="C16" s="419"/>
      <c r="D16" s="421"/>
      <c r="E16" s="89" t="s">
        <v>10</v>
      </c>
      <c r="F16" s="90" t="s">
        <v>11</v>
      </c>
      <c r="G16" s="89" t="s">
        <v>10</v>
      </c>
      <c r="H16" s="90" t="s">
        <v>11</v>
      </c>
      <c r="I16" s="89" t="s">
        <v>10</v>
      </c>
      <c r="J16" s="90" t="s">
        <v>11</v>
      </c>
      <c r="K16" s="89" t="s">
        <v>10</v>
      </c>
      <c r="L16" s="91" t="s">
        <v>11</v>
      </c>
    </row>
    <row r="17" spans="1:14" ht="15">
      <c r="A17" s="10">
        <v>7</v>
      </c>
      <c r="B17" s="193" t="s">
        <v>238</v>
      </c>
      <c r="C17" s="194"/>
      <c r="D17" s="195"/>
      <c r="E17" s="196">
        <f>SUM(E18:E20)</f>
        <v>4977.540256748132</v>
      </c>
      <c r="F17" s="201">
        <f>E17/(C40/100)</f>
        <v>5181.90701338079</v>
      </c>
      <c r="G17" s="87"/>
      <c r="H17" s="88"/>
      <c r="I17" s="87"/>
      <c r="J17" s="88"/>
      <c r="K17" s="196">
        <f>E17+G17-I17</f>
        <v>4977.540256748132</v>
      </c>
      <c r="L17" s="227">
        <f>F17+H17-J17</f>
        <v>5181.90701338079</v>
      </c>
      <c r="N17" s="28"/>
    </row>
    <row r="18" spans="1:14" s="145" customFormat="1" ht="15">
      <c r="A18" s="10"/>
      <c r="B18" s="189" t="s">
        <v>239</v>
      </c>
      <c r="C18" s="85">
        <v>3291.0489341317375</v>
      </c>
      <c r="D18" s="86">
        <v>1086.5367658781304</v>
      </c>
      <c r="E18" s="172">
        <f>C18*D18/1000</f>
        <v>3575.845665238166</v>
      </c>
      <c r="F18" s="88"/>
      <c r="G18" s="87"/>
      <c r="H18" s="88"/>
      <c r="I18" s="87"/>
      <c r="J18" s="88"/>
      <c r="K18" s="172">
        <f aca="true" t="shared" si="0" ref="K18:K31">E18+G18-I18</f>
        <v>3575.845665238166</v>
      </c>
      <c r="L18" s="88"/>
      <c r="N18" s="28"/>
    </row>
    <row r="19" spans="1:14" s="145" customFormat="1" ht="15">
      <c r="A19" s="10"/>
      <c r="B19" s="189" t="s">
        <v>240</v>
      </c>
      <c r="C19" s="191">
        <v>145.45903736359412</v>
      </c>
      <c r="D19" s="86">
        <v>1563.8865017946732</v>
      </c>
      <c r="E19" s="172">
        <f>C19*D19/1000</f>
        <v>227.4814250969719</v>
      </c>
      <c r="F19" s="88"/>
      <c r="G19" s="87"/>
      <c r="H19" s="88"/>
      <c r="I19" s="87"/>
      <c r="J19" s="88"/>
      <c r="K19" s="172">
        <f t="shared" si="0"/>
        <v>227.4814250969719</v>
      </c>
      <c r="L19" s="88"/>
      <c r="N19" s="28"/>
    </row>
    <row r="20" spans="1:14" s="145" customFormat="1" ht="15">
      <c r="A20" s="10"/>
      <c r="B20" s="189" t="s">
        <v>241</v>
      </c>
      <c r="C20" s="85">
        <v>2252.490506949513</v>
      </c>
      <c r="D20" s="86">
        <v>521.2955005982244</v>
      </c>
      <c r="E20" s="172">
        <f>C20*D20/1000</f>
        <v>1174.2131664129947</v>
      </c>
      <c r="F20" s="88"/>
      <c r="G20" s="87"/>
      <c r="H20" s="88"/>
      <c r="I20" s="87"/>
      <c r="J20" s="88"/>
      <c r="K20" s="172">
        <f t="shared" si="0"/>
        <v>1174.2131664129947</v>
      </c>
      <c r="L20" s="88"/>
      <c r="N20" s="28"/>
    </row>
    <row r="21" spans="1:14" ht="15">
      <c r="A21" s="10">
        <v>8</v>
      </c>
      <c r="B21" s="18" t="s">
        <v>28</v>
      </c>
      <c r="C21" s="32" t="s">
        <v>168</v>
      </c>
      <c r="D21" s="19"/>
      <c r="E21" s="172"/>
      <c r="F21" s="21"/>
      <c r="G21" s="20"/>
      <c r="H21" s="21"/>
      <c r="I21" s="20"/>
      <c r="J21" s="21"/>
      <c r="K21" s="172"/>
      <c r="L21" s="21"/>
      <c r="N21" s="28"/>
    </row>
    <row r="22" spans="1:14" ht="15">
      <c r="A22" s="10">
        <v>10</v>
      </c>
      <c r="B22" s="18" t="s">
        <v>29</v>
      </c>
      <c r="C22" s="32" t="s">
        <v>168</v>
      </c>
      <c r="D22" s="19" t="s">
        <v>168</v>
      </c>
      <c r="E22" s="172"/>
      <c r="F22" s="21"/>
      <c r="G22" s="20"/>
      <c r="H22" s="21"/>
      <c r="I22" s="20"/>
      <c r="J22" s="21"/>
      <c r="K22" s="172"/>
      <c r="L22" s="21"/>
      <c r="N22" s="28"/>
    </row>
    <row r="23" spans="1:14" ht="15">
      <c r="A23" s="10">
        <v>11</v>
      </c>
      <c r="B23" s="18" t="s">
        <v>30</v>
      </c>
      <c r="C23" s="32" t="s">
        <v>168</v>
      </c>
      <c r="D23" s="19" t="s">
        <v>168</v>
      </c>
      <c r="E23" s="172"/>
      <c r="F23" s="21"/>
      <c r="G23" s="20"/>
      <c r="H23" s="21"/>
      <c r="I23" s="20"/>
      <c r="J23" s="21"/>
      <c r="K23" s="172"/>
      <c r="L23" s="21"/>
      <c r="N23" s="28"/>
    </row>
    <row r="24" spans="1:14" ht="15">
      <c r="A24" s="10" t="s">
        <v>31</v>
      </c>
      <c r="B24" s="12" t="s">
        <v>32</v>
      </c>
      <c r="C24" s="197" t="s">
        <v>168</v>
      </c>
      <c r="D24" s="198" t="s">
        <v>168</v>
      </c>
      <c r="E24" s="196">
        <f>SUM(E25:E27)</f>
        <v>3109.435121523815</v>
      </c>
      <c r="F24" s="203">
        <f>E24/(C41/100)</f>
        <v>3162.9034275284207</v>
      </c>
      <c r="G24" s="20"/>
      <c r="H24" s="21"/>
      <c r="I24" s="20"/>
      <c r="J24" s="21"/>
      <c r="K24" s="196">
        <f t="shared" si="0"/>
        <v>3109.435121523815</v>
      </c>
      <c r="L24" s="205">
        <f>F24+H24-J24</f>
        <v>3162.9034275284207</v>
      </c>
      <c r="N24" s="28"/>
    </row>
    <row r="25" spans="1:14" s="145" customFormat="1" ht="15">
      <c r="A25" s="10"/>
      <c r="B25" s="189" t="s">
        <v>242</v>
      </c>
      <c r="C25" s="174">
        <v>822.7622335329344</v>
      </c>
      <c r="D25" s="175">
        <v>2173.0735317562608</v>
      </c>
      <c r="E25" s="172">
        <f aca="true" t="shared" si="1" ref="E25:E31">C25*D25/1000</f>
        <v>1787.922832619083</v>
      </c>
      <c r="F25" s="204"/>
      <c r="G25" s="63"/>
      <c r="H25" s="176"/>
      <c r="I25" s="63"/>
      <c r="J25" s="176"/>
      <c r="K25" s="172">
        <f t="shared" si="0"/>
        <v>1787.922832619083</v>
      </c>
      <c r="L25" s="176"/>
      <c r="N25" s="28"/>
    </row>
    <row r="26" spans="1:14" s="145" customFormat="1" ht="15">
      <c r="A26" s="10"/>
      <c r="B26" s="189" t="s">
        <v>243</v>
      </c>
      <c r="C26" s="192">
        <v>36.36475934089853</v>
      </c>
      <c r="D26" s="175">
        <v>2176.162820893531</v>
      </c>
      <c r="E26" s="172">
        <f t="shared" si="1"/>
        <v>79.13563726840411</v>
      </c>
      <c r="F26" s="204"/>
      <c r="G26" s="63"/>
      <c r="H26" s="176"/>
      <c r="I26" s="63"/>
      <c r="J26" s="176"/>
      <c r="K26" s="172">
        <f t="shared" si="0"/>
        <v>79.13563726840411</v>
      </c>
      <c r="L26" s="176"/>
      <c r="N26" s="28"/>
    </row>
    <row r="27" spans="1:14" s="145" customFormat="1" ht="15">
      <c r="A27" s="10"/>
      <c r="B27" s="189" t="s">
        <v>244</v>
      </c>
      <c r="C27" s="174">
        <v>965.3530744069342</v>
      </c>
      <c r="D27" s="175">
        <v>1286.9660692794534</v>
      </c>
      <c r="E27" s="172">
        <f t="shared" si="1"/>
        <v>1242.3766516363278</v>
      </c>
      <c r="F27" s="204"/>
      <c r="G27" s="63"/>
      <c r="H27" s="176"/>
      <c r="I27" s="63"/>
      <c r="J27" s="176"/>
      <c r="K27" s="172">
        <f t="shared" si="0"/>
        <v>1242.3766516363278</v>
      </c>
      <c r="L27" s="176"/>
      <c r="N27" s="28"/>
    </row>
    <row r="28" spans="1:14" ht="15">
      <c r="A28" s="10" t="s">
        <v>33</v>
      </c>
      <c r="B28" s="12" t="s">
        <v>34</v>
      </c>
      <c r="C28" s="197" t="s">
        <v>168</v>
      </c>
      <c r="D28" s="198" t="s">
        <v>168</v>
      </c>
      <c r="E28" s="196">
        <f>SUM(E30:E31)</f>
        <v>1820.7726967189699</v>
      </c>
      <c r="F28" s="205">
        <f>E28/(C41/100)</f>
        <v>1852.0818020413835</v>
      </c>
      <c r="G28" s="20"/>
      <c r="H28" s="21"/>
      <c r="I28" s="20"/>
      <c r="J28" s="21"/>
      <c r="K28" s="196">
        <f t="shared" si="0"/>
        <v>1820.7726967189699</v>
      </c>
      <c r="L28" s="205">
        <f>F28+H28-J28</f>
        <v>1852.0818020413835</v>
      </c>
      <c r="N28" s="28"/>
    </row>
    <row r="29" spans="1:14" s="145" customFormat="1" ht="15">
      <c r="A29" s="10"/>
      <c r="B29" s="189" t="s">
        <v>245</v>
      </c>
      <c r="C29" s="174"/>
      <c r="D29" s="175"/>
      <c r="E29" s="172"/>
      <c r="F29" s="176"/>
      <c r="G29" s="63"/>
      <c r="H29" s="176"/>
      <c r="I29" s="63"/>
      <c r="J29" s="176"/>
      <c r="K29" s="172"/>
      <c r="L29" s="176"/>
      <c r="N29" s="28"/>
    </row>
    <row r="30" spans="1:14" s="145" customFormat="1" ht="15">
      <c r="A30" s="10"/>
      <c r="B30" s="189" t="s">
        <v>246</v>
      </c>
      <c r="C30" s="174">
        <v>544.1428799422141</v>
      </c>
      <c r="D30" s="175">
        <v>2176.162820893531</v>
      </c>
      <c r="E30" s="172">
        <f t="shared" si="1"/>
        <v>1184.1435045841786</v>
      </c>
      <c r="F30" s="176"/>
      <c r="G30" s="63"/>
      <c r="H30" s="176"/>
      <c r="I30" s="63"/>
      <c r="J30" s="176"/>
      <c r="K30" s="172">
        <f t="shared" si="0"/>
        <v>1184.1435045841786</v>
      </c>
      <c r="L30" s="176"/>
      <c r="N30" s="28"/>
    </row>
    <row r="31" spans="1:14" s="145" customFormat="1" ht="15">
      <c r="A31" s="10"/>
      <c r="B31" s="189" t="s">
        <v>247</v>
      </c>
      <c r="C31" s="174">
        <v>494.67441864355226</v>
      </c>
      <c r="D31" s="175">
        <v>1286.9660692794534</v>
      </c>
      <c r="E31" s="172">
        <f t="shared" si="1"/>
        <v>636.6291921347913</v>
      </c>
      <c r="F31" s="176"/>
      <c r="G31" s="63"/>
      <c r="H31" s="176"/>
      <c r="I31" s="63"/>
      <c r="J31" s="176"/>
      <c r="K31" s="172">
        <f t="shared" si="0"/>
        <v>636.6291921347913</v>
      </c>
      <c r="L31" s="176"/>
      <c r="N31" s="28"/>
    </row>
    <row r="32" spans="1:14" ht="15">
      <c r="A32" s="10" t="s">
        <v>35</v>
      </c>
      <c r="B32" s="18" t="s">
        <v>36</v>
      </c>
      <c r="C32" s="32" t="s">
        <v>168</v>
      </c>
      <c r="D32" s="19" t="s">
        <v>168</v>
      </c>
      <c r="E32" s="20" t="s">
        <v>168</v>
      </c>
      <c r="F32" s="21"/>
      <c r="G32" s="20"/>
      <c r="H32" s="21"/>
      <c r="I32" s="20"/>
      <c r="J32" s="21"/>
      <c r="K32" s="20"/>
      <c r="L32" s="21"/>
      <c r="N32" s="28"/>
    </row>
    <row r="33" spans="1:14" ht="15">
      <c r="A33" s="10">
        <v>13</v>
      </c>
      <c r="B33" s="18" t="s">
        <v>37</v>
      </c>
      <c r="C33" s="32" t="s">
        <v>168</v>
      </c>
      <c r="D33" s="19" t="s">
        <v>168</v>
      </c>
      <c r="E33" s="20" t="s">
        <v>168</v>
      </c>
      <c r="F33" s="21"/>
      <c r="G33" s="20"/>
      <c r="H33" s="21"/>
      <c r="I33" s="20"/>
      <c r="J33" s="21"/>
      <c r="K33" s="20"/>
      <c r="L33" s="21"/>
      <c r="N33" s="28"/>
    </row>
    <row r="34" spans="1:14" ht="15.75" thickBot="1">
      <c r="A34" s="10">
        <v>16</v>
      </c>
      <c r="B34" s="18" t="s">
        <v>21</v>
      </c>
      <c r="C34" s="32" t="s">
        <v>168</v>
      </c>
      <c r="D34" s="19" t="s">
        <v>168</v>
      </c>
      <c r="E34" s="20" t="s">
        <v>168</v>
      </c>
      <c r="F34" s="21"/>
      <c r="G34" s="20"/>
      <c r="H34" s="21"/>
      <c r="I34" s="20"/>
      <c r="J34" s="21"/>
      <c r="K34" s="20"/>
      <c r="L34" s="21"/>
      <c r="N34" s="28"/>
    </row>
    <row r="35" spans="1:12" ht="15.75" thickBot="1">
      <c r="A35" s="10">
        <v>17</v>
      </c>
      <c r="B35" s="22" t="s">
        <v>9</v>
      </c>
      <c r="C35" s="33">
        <f>SUM(C18:C34)</f>
        <v>8552.295844311377</v>
      </c>
      <c r="D35" s="23"/>
      <c r="E35" s="179">
        <f>E17+E24+E28</f>
        <v>9907.748074990917</v>
      </c>
      <c r="F35" s="179">
        <f>F17+F24+F28</f>
        <v>10196.892242950595</v>
      </c>
      <c r="G35" s="24">
        <v>0</v>
      </c>
      <c r="H35" s="25">
        <v>0</v>
      </c>
      <c r="I35" s="24">
        <v>0</v>
      </c>
      <c r="J35" s="25">
        <v>0</v>
      </c>
      <c r="K35" s="179">
        <f>E35+G35-I35</f>
        <v>9907.748074990917</v>
      </c>
      <c r="L35" s="180">
        <f>F35+H35-J35</f>
        <v>10196.892242950595</v>
      </c>
    </row>
    <row r="36" spans="3:12" ht="15">
      <c r="C36" s="14"/>
      <c r="E36" s="14"/>
      <c r="F36" s="14"/>
      <c r="G36" s="14"/>
      <c r="H36" s="14"/>
      <c r="I36" s="14"/>
      <c r="J36" s="14"/>
      <c r="K36" s="14"/>
      <c r="L36" s="14"/>
    </row>
    <row r="37" ht="15">
      <c r="B37" s="26"/>
    </row>
    <row r="38" ht="15.75" thickBot="1"/>
    <row r="39" spans="2:3" ht="15.75" thickBot="1">
      <c r="B39" s="94"/>
      <c r="C39" s="97">
        <v>2020</v>
      </c>
    </row>
    <row r="40" spans="2:5" ht="15">
      <c r="B40" s="152" t="s">
        <v>249</v>
      </c>
      <c r="C40" s="98">
        <v>96.05614774435476</v>
      </c>
      <c r="E40" s="28" t="s">
        <v>248</v>
      </c>
    </row>
    <row r="41" spans="2:3" s="145" customFormat="1" ht="30">
      <c r="B41" s="199" t="s">
        <v>250</v>
      </c>
      <c r="C41" s="200">
        <v>98.30951822495612</v>
      </c>
    </row>
    <row r="42" spans="2:3" ht="15.75" thickBot="1">
      <c r="B42" s="147" t="s">
        <v>172</v>
      </c>
      <c r="C42" s="27">
        <v>0</v>
      </c>
    </row>
  </sheetData>
  <mergeCells count="7">
    <mergeCell ref="K15:L15"/>
    <mergeCell ref="B15:B16"/>
    <mergeCell ref="C15:C16"/>
    <mergeCell ref="D15:D16"/>
    <mergeCell ref="E15:F15"/>
    <mergeCell ref="G15:H15"/>
    <mergeCell ref="I15:J15"/>
  </mergeCells>
  <conditionalFormatting sqref="C37">
    <cfRule type="cellIs" priority="13" dxfId="1" operator="equal">
      <formula>FALSE</formula>
    </cfRule>
    <cfRule type="cellIs" priority="14" dxfId="0" operator="equal">
      <formula>TRUE</formula>
    </cfRule>
  </conditionalFormatting>
  <conditionalFormatting sqref="E37">
    <cfRule type="cellIs" priority="11" dxfId="1" operator="equal">
      <formula>FALSE</formula>
    </cfRule>
    <cfRule type="cellIs" priority="12" dxfId="0" operator="equal">
      <formula>TRUE</formula>
    </cfRule>
  </conditionalFormatting>
  <conditionalFormatting sqref="F37">
    <cfRule type="cellIs" priority="9" dxfId="1" operator="equal">
      <formula>FALSE</formula>
    </cfRule>
    <cfRule type="cellIs" priority="10" dxfId="0" operator="equal">
      <formula>TRUE</formula>
    </cfRule>
  </conditionalFormatting>
  <conditionalFormatting sqref="K37">
    <cfRule type="cellIs" priority="7" dxfId="1" operator="equal">
      <formula>FALSE</formula>
    </cfRule>
    <cfRule type="cellIs" priority="8" dxfId="0" operator="equal">
      <formula>TRUE</formula>
    </cfRule>
  </conditionalFormatting>
  <conditionalFormatting sqref="L37">
    <cfRule type="cellIs" priority="5" dxfId="1" operator="equal">
      <formula>FALSE</formula>
    </cfRule>
    <cfRule type="cellIs" priority="6" dxfId="0" operator="equal">
      <formula>TRUE</formula>
    </cfRule>
  </conditionalFormatting>
  <conditionalFormatting sqref="N17:N34">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32"/>
  <sheetViews>
    <sheetView zoomScale="90" zoomScaleNormal="90" workbookViewId="0" topLeftCell="A1">
      <selection activeCell="N29" sqref="N29"/>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44</v>
      </c>
    </row>
    <row r="2" ht="4.5" customHeight="1"/>
    <row r="3" spans="2:3" ht="15">
      <c r="B3" s="7" t="s">
        <v>251</v>
      </c>
      <c r="C3" s="4" t="s">
        <v>23</v>
      </c>
    </row>
    <row r="4" spans="2:3" ht="15">
      <c r="B4" s="8"/>
      <c r="C4" s="4" t="s">
        <v>169</v>
      </c>
    </row>
    <row r="5" ht="14.25" customHeight="1">
      <c r="C5" s="4" t="s">
        <v>170</v>
      </c>
    </row>
    <row r="6" ht="14.25" customHeight="1" thickBot="1"/>
    <row r="7" spans="2:4" ht="16.5" customHeight="1" thickBot="1">
      <c r="B7" s="94"/>
      <c r="C7" s="95" t="s">
        <v>3</v>
      </c>
      <c r="D7" s="9"/>
    </row>
    <row r="8" spans="1:3" ht="15">
      <c r="A8" s="10">
        <v>1</v>
      </c>
      <c r="B8" s="92" t="s">
        <v>0</v>
      </c>
      <c r="C8" s="93">
        <v>118.494</v>
      </c>
    </row>
    <row r="9" spans="1:3" ht="15">
      <c r="A9" s="10">
        <v>2</v>
      </c>
      <c r="B9" s="11" t="s">
        <v>8</v>
      </c>
      <c r="C9" s="30"/>
    </row>
    <row r="10" spans="1:3" ht="15">
      <c r="A10" s="10">
        <v>3</v>
      </c>
      <c r="B10" s="12" t="s">
        <v>2</v>
      </c>
      <c r="C10" s="31">
        <v>118.494</v>
      </c>
    </row>
    <row r="11" spans="1:3" ht="15">
      <c r="A11" s="10">
        <v>6</v>
      </c>
      <c r="B11" s="11" t="s">
        <v>25</v>
      </c>
      <c r="C11" s="30" t="s">
        <v>168</v>
      </c>
    </row>
    <row r="12" spans="2:7" ht="15.75" thickBot="1">
      <c r="B12" s="13" t="s">
        <v>26</v>
      </c>
      <c r="C12" s="38">
        <f>IF(ISNUMBER(C11)=TRUE,C10-C11,C10)</f>
        <v>118.494</v>
      </c>
      <c r="G12" s="28" t="s">
        <v>253</v>
      </c>
    </row>
    <row r="13" spans="2:3" ht="15">
      <c r="B13" s="14"/>
      <c r="C13" s="15"/>
    </row>
    <row r="14" spans="2:3" ht="15.75" thickBot="1">
      <c r="B14" s="16"/>
      <c r="C14" s="17"/>
    </row>
    <row r="15" spans="2:14" ht="16.5" customHeight="1">
      <c r="B15" s="416" t="s">
        <v>1</v>
      </c>
      <c r="C15" s="418" t="s">
        <v>3</v>
      </c>
      <c r="D15" s="420" t="s">
        <v>4</v>
      </c>
      <c r="E15" s="422" t="s">
        <v>5</v>
      </c>
      <c r="F15" s="423"/>
      <c r="G15" s="422" t="s">
        <v>6</v>
      </c>
      <c r="H15" s="423"/>
      <c r="I15" s="422" t="s">
        <v>12</v>
      </c>
      <c r="J15" s="423"/>
      <c r="K15" s="414" t="s">
        <v>7</v>
      </c>
      <c r="L15" s="415"/>
      <c r="N15" s="26"/>
    </row>
    <row r="16" spans="2:12" ht="15.75" thickBot="1">
      <c r="B16" s="417"/>
      <c r="C16" s="419"/>
      <c r="D16" s="421"/>
      <c r="E16" s="89" t="s">
        <v>10</v>
      </c>
      <c r="F16" s="90" t="s">
        <v>11</v>
      </c>
      <c r="G16" s="89" t="s">
        <v>10</v>
      </c>
      <c r="H16" s="90" t="s">
        <v>11</v>
      </c>
      <c r="I16" s="89" t="s">
        <v>10</v>
      </c>
      <c r="J16" s="90" t="s">
        <v>11</v>
      </c>
      <c r="K16" s="89" t="s">
        <v>10</v>
      </c>
      <c r="L16" s="91" t="s">
        <v>11</v>
      </c>
    </row>
    <row r="17" spans="1:14" ht="15">
      <c r="A17" s="10">
        <v>7</v>
      </c>
      <c r="B17" s="84" t="s">
        <v>27</v>
      </c>
      <c r="C17" s="85" t="s">
        <v>168</v>
      </c>
      <c r="D17" s="86" t="s">
        <v>168</v>
      </c>
      <c r="E17" s="87" t="s">
        <v>168</v>
      </c>
      <c r="F17" s="88"/>
      <c r="G17" s="87"/>
      <c r="H17" s="88"/>
      <c r="I17" s="87"/>
      <c r="J17" s="88"/>
      <c r="K17" s="87"/>
      <c r="L17" s="88"/>
      <c r="N17" s="28"/>
    </row>
    <row r="18" spans="1:14" ht="15">
      <c r="A18" s="10">
        <v>8</v>
      </c>
      <c r="B18" s="18" t="s">
        <v>28</v>
      </c>
      <c r="C18" s="32" t="s">
        <v>168</v>
      </c>
      <c r="D18" s="19"/>
      <c r="E18" s="20"/>
      <c r="F18" s="21"/>
      <c r="G18" s="20"/>
      <c r="H18" s="21"/>
      <c r="I18" s="20"/>
      <c r="J18" s="21"/>
      <c r="K18" s="20"/>
      <c r="L18" s="21"/>
      <c r="N18" s="28"/>
    </row>
    <row r="19" spans="1:14" ht="15">
      <c r="A19" s="10">
        <v>10</v>
      </c>
      <c r="B19" s="18" t="s">
        <v>29</v>
      </c>
      <c r="C19" s="32" t="s">
        <v>168</v>
      </c>
      <c r="D19" s="19" t="s">
        <v>168</v>
      </c>
      <c r="E19" s="20" t="s">
        <v>168</v>
      </c>
      <c r="F19" s="21"/>
      <c r="G19" s="20"/>
      <c r="H19" s="21"/>
      <c r="I19" s="20"/>
      <c r="J19" s="21"/>
      <c r="K19" s="20"/>
      <c r="L19" s="21"/>
      <c r="N19" s="28"/>
    </row>
    <row r="20" spans="1:14" ht="15">
      <c r="A20" s="10">
        <v>11</v>
      </c>
      <c r="B20" s="18" t="s">
        <v>30</v>
      </c>
      <c r="C20" s="32" t="s">
        <v>168</v>
      </c>
      <c r="D20" s="19" t="s">
        <v>168</v>
      </c>
      <c r="E20" s="20" t="s">
        <v>168</v>
      </c>
      <c r="F20" s="21"/>
      <c r="G20" s="20"/>
      <c r="H20" s="21"/>
      <c r="I20" s="20"/>
      <c r="J20" s="21"/>
      <c r="K20" s="20"/>
      <c r="L20" s="21"/>
      <c r="N20" s="28"/>
    </row>
    <row r="21" spans="1:14" ht="15">
      <c r="A21" s="10" t="s">
        <v>31</v>
      </c>
      <c r="B21" s="18" t="s">
        <v>32</v>
      </c>
      <c r="C21" s="32" t="s">
        <v>168</v>
      </c>
      <c r="D21" s="19" t="s">
        <v>168</v>
      </c>
      <c r="E21" s="20" t="s">
        <v>168</v>
      </c>
      <c r="F21" s="21"/>
      <c r="G21" s="20"/>
      <c r="H21" s="21"/>
      <c r="I21" s="20"/>
      <c r="J21" s="21"/>
      <c r="K21" s="20"/>
      <c r="L21" s="21"/>
      <c r="N21" s="28"/>
    </row>
    <row r="22" spans="1:14" ht="15">
      <c r="A22" s="10" t="s">
        <v>33</v>
      </c>
      <c r="B22" s="18" t="s">
        <v>34</v>
      </c>
      <c r="C22" s="32">
        <v>118.494</v>
      </c>
      <c r="D22" s="19">
        <v>4783.113376196303</v>
      </c>
      <c r="E22" s="173">
        <f>C22*D22/1000</f>
        <v>566.7702363990047</v>
      </c>
      <c r="F22" s="21"/>
      <c r="G22" s="20"/>
      <c r="H22" s="21"/>
      <c r="I22" s="20"/>
      <c r="J22" s="21"/>
      <c r="K22" s="173">
        <f>E22+G22-I22</f>
        <v>566.7702363990047</v>
      </c>
      <c r="L22" s="21"/>
      <c r="N22" s="28"/>
    </row>
    <row r="23" spans="1:14" ht="15">
      <c r="A23" s="10" t="s">
        <v>35</v>
      </c>
      <c r="B23" s="18" t="s">
        <v>36</v>
      </c>
      <c r="C23" s="32" t="s">
        <v>168</v>
      </c>
      <c r="D23" s="19" t="s">
        <v>168</v>
      </c>
      <c r="E23" s="20" t="s">
        <v>168</v>
      </c>
      <c r="F23" s="21"/>
      <c r="G23" s="20"/>
      <c r="H23" s="21"/>
      <c r="I23" s="20"/>
      <c r="J23" s="21"/>
      <c r="K23" s="20"/>
      <c r="L23" s="21"/>
      <c r="N23" s="28"/>
    </row>
    <row r="24" spans="1:14" ht="15">
      <c r="A24" s="10">
        <v>13</v>
      </c>
      <c r="B24" s="18" t="s">
        <v>37</v>
      </c>
      <c r="C24" s="32" t="s">
        <v>168</v>
      </c>
      <c r="D24" s="19" t="s">
        <v>168</v>
      </c>
      <c r="E24" s="20" t="s">
        <v>168</v>
      </c>
      <c r="F24" s="21"/>
      <c r="G24" s="20"/>
      <c r="H24" s="21"/>
      <c r="I24" s="20"/>
      <c r="J24" s="21"/>
      <c r="K24" s="20"/>
      <c r="L24" s="21"/>
      <c r="N24" s="28"/>
    </row>
    <row r="25" spans="1:14" ht="15.75" thickBot="1">
      <c r="A25" s="10">
        <v>16</v>
      </c>
      <c r="B25" s="18" t="s">
        <v>21</v>
      </c>
      <c r="C25" s="32" t="s">
        <v>168</v>
      </c>
      <c r="D25" s="19" t="s">
        <v>168</v>
      </c>
      <c r="E25" s="20" t="s">
        <v>168</v>
      </c>
      <c r="F25" s="21"/>
      <c r="G25" s="20"/>
      <c r="H25" s="21"/>
      <c r="I25" s="20"/>
      <c r="J25" s="21"/>
      <c r="K25" s="20"/>
      <c r="L25" s="21"/>
      <c r="N25" s="28"/>
    </row>
    <row r="26" spans="1:12" ht="15.75" thickBot="1">
      <c r="A26" s="10">
        <v>17</v>
      </c>
      <c r="B26" s="22" t="s">
        <v>9</v>
      </c>
      <c r="C26" s="33">
        <f>SUM(C17:C25)</f>
        <v>118.494</v>
      </c>
      <c r="D26" s="23"/>
      <c r="E26" s="179">
        <f>E22</f>
        <v>566.7702363990047</v>
      </c>
      <c r="F26" s="179">
        <f>E26/(C31/100)</f>
        <v>761.3234628207405</v>
      </c>
      <c r="G26" s="24">
        <v>0</v>
      </c>
      <c r="H26" s="24">
        <v>0</v>
      </c>
      <c r="I26" s="24">
        <v>0</v>
      </c>
      <c r="J26" s="24">
        <v>0</v>
      </c>
      <c r="K26" s="179">
        <f>E26+G26-I26</f>
        <v>566.7702363990047</v>
      </c>
      <c r="L26" s="180">
        <f>F26+H26-J26</f>
        <v>761.3234628207405</v>
      </c>
    </row>
    <row r="27" spans="3:12" ht="15">
      <c r="C27" s="14"/>
      <c r="E27" s="14"/>
      <c r="F27" s="14"/>
      <c r="G27" s="14"/>
      <c r="H27" s="14"/>
      <c r="I27" s="14"/>
      <c r="J27" s="14"/>
      <c r="K27" s="14"/>
      <c r="L27" s="14"/>
    </row>
    <row r="28" ht="15">
      <c r="B28" s="26"/>
    </row>
    <row r="29" ht="15.75" thickBot="1"/>
    <row r="30" spans="2:3" ht="15.75" thickBot="1">
      <c r="B30" s="94"/>
      <c r="C30" s="97">
        <v>2020</v>
      </c>
    </row>
    <row r="31" spans="2:5" ht="15">
      <c r="B31" s="146" t="s">
        <v>171</v>
      </c>
      <c r="C31" s="98">
        <v>74.44539201499103</v>
      </c>
      <c r="E31" s="28" t="s">
        <v>252</v>
      </c>
    </row>
    <row r="32" spans="2:5" ht="15.75" thickBot="1">
      <c r="B32" s="147" t="s">
        <v>172</v>
      </c>
      <c r="C32" s="27">
        <v>0</v>
      </c>
      <c r="E32" s="28" t="s">
        <v>257</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Jordbruksverket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ESTAT EAP</dc:creator>
  <cp:keywords/>
  <dc:description/>
  <cp:lastModifiedBy>Ulf Svensson</cp:lastModifiedBy>
  <cp:lastPrinted>2016-09-08T14:26:34Z</cp:lastPrinted>
  <dcterms:created xsi:type="dcterms:W3CDTF">2016-01-21T15:35:08Z</dcterms:created>
  <dcterms:modified xsi:type="dcterms:W3CDTF">2024-02-21T14:14:53Z</dcterms:modified>
  <cp:category/>
  <cp:version/>
  <cp:contentType/>
  <cp:contentStatus/>
</cp:coreProperties>
</file>