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codeName="Šios_darbaknygės"/>
  <bookViews>
    <workbookView xWindow="12" yWindow="12" windowWidth="21408" windowHeight="10176" tabRatio="888" firstSheet="10" activeTab="15"/>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21"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IM_Seeds and planting stocks" sheetId="31" r:id="rId26"/>
    <sheet name="IM_Energy and lubcricants" sheetId="32" r:id="rId27"/>
    <sheet name="IM_Fertilisers" sheetId="33" r:id="rId28"/>
    <sheet name="IM_Plant protection products" sheetId="34" r:id="rId29"/>
    <sheet name="IM_Veterinary expenses" sheetId="35"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transfers'!$A$1:$C$19</definedName>
    <definedName name="_xlnm.Print_Area" localSheetId="40">'Interest payable'!$A$1:$K$11</definedName>
    <definedName name="_xlnm.Print_Area" localSheetId="37">'Other taxes on production'!$A$1:$E$37</definedName>
  </definedNames>
  <calcPr calcId="191029"/>
  <extLst/>
</workbook>
</file>

<file path=xl/comments16.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 ref="C80" authorId="0">
      <text>
        <r>
          <rPr>
            <sz val="9"/>
            <rFont val="Tahoma"/>
            <family val="2"/>
          </rPr>
          <t>slaughterings minus imports of live animals for slaughter</t>
        </r>
      </text>
    </comment>
    <comment ref="C81" authorId="0">
      <text>
        <r>
          <rPr>
            <sz val="9"/>
            <rFont val="Tahoma"/>
            <family val="2"/>
          </rPr>
          <t>exports of live animals for slaughter, breeding and production minus imports of live animals for breeding and production</t>
        </r>
      </text>
    </comment>
    <comment ref="E81" authorId="0">
      <text>
        <r>
          <rPr>
            <sz val="9"/>
            <rFont val="Tahoma"/>
            <family val="2"/>
          </rPr>
          <t xml:space="preserve">values according to foreign trade statistics, adjusted for transport costs and possible export refunds </t>
        </r>
      </text>
    </comment>
  </commentList>
</comments>
</file>

<file path=xl/comments17.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19.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26.xml><?xml version="1.0" encoding="utf-8"?>
<comments xmlns="http://schemas.openxmlformats.org/spreadsheetml/2006/main">
  <authors>
    <author>MAYER Christina</author>
  </authors>
  <commentList>
    <comment ref="B9" authorId="0">
      <text>
        <r>
          <rPr>
            <b/>
            <sz val="9"/>
            <rFont val="Tahoma"/>
            <family val="2"/>
          </rPr>
          <t>MAYER Christina:</t>
        </r>
        <r>
          <rPr>
            <sz val="9"/>
            <rFont val="Tahoma"/>
            <family val="2"/>
          </rPr>
          <t xml:space="preserve">
exclusive internal production</t>
        </r>
      </text>
    </comment>
  </commentList>
</comments>
</file>

<file path=xl/comments3.xml><?xml version="1.0" encoding="utf-8"?>
<comments xmlns="http://schemas.openxmlformats.org/spreadsheetml/2006/main">
  <authors>
    <author>MAYER Christina</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List>
</comments>
</file>

<file path=xl/comments31.xml><?xml version="1.0" encoding="utf-8"?>
<comments xmlns="http://schemas.openxmlformats.org/spreadsheetml/2006/main">
  <authors>
    <author>MAYER Christina</author>
  </authors>
  <commentList>
    <comment ref="C18" authorId="0">
      <text>
        <r>
          <rPr>
            <sz val="9"/>
            <rFont val="Tahoma"/>
            <family val="2"/>
          </rPr>
          <t>as obtained from output calculations for crops</t>
        </r>
      </text>
    </comment>
    <comment ref="D18" authorId="0">
      <text>
        <r>
          <rPr>
            <sz val="9"/>
            <rFont val="Tahoma"/>
            <family val="2"/>
          </rPr>
          <t>as obtained from output calculations for crops</t>
        </r>
      </text>
    </comment>
    <comment ref="C20" authorId="0">
      <text>
        <r>
          <rPr>
            <sz val="9"/>
            <rFont val="Tahoma"/>
            <family val="2"/>
          </rPr>
          <t>as obtained from output calculations for crops</t>
        </r>
      </text>
    </comment>
    <comment ref="D20" authorId="0">
      <text>
        <r>
          <rPr>
            <sz val="9"/>
            <rFont val="Tahoma"/>
            <family val="2"/>
          </rPr>
          <t>as obtained from output calculations for crops</t>
        </r>
      </text>
    </comment>
  </commentList>
</comments>
</file>

<file path=xl/comments38.xml><?xml version="1.0" encoding="utf-8"?>
<comments xmlns="http://schemas.openxmlformats.org/spreadsheetml/2006/main">
  <authors>
    <author>MAYER Christina</author>
  </authors>
  <commentList>
    <comment ref="C30" authorId="0">
      <text>
        <r>
          <rPr>
            <sz val="9"/>
            <rFont val="Tahoma"/>
            <family val="2"/>
          </rPr>
          <t>according to EAA output calculations</t>
        </r>
      </text>
    </comment>
    <comment ref="D30" authorId="0">
      <text>
        <r>
          <rPr>
            <sz val="9"/>
            <rFont val="Tahoma"/>
            <family val="2"/>
          </rPr>
          <t>according to calculations based on the latest available Turnover Tax Statistics</t>
        </r>
      </text>
    </comment>
    <comment ref="C31" authorId="0">
      <text>
        <r>
          <rPr>
            <sz val="9"/>
            <rFont val="Tahoma"/>
            <family val="2"/>
          </rPr>
          <t>according to calculations based on EAA data</t>
        </r>
      </text>
    </comment>
    <comment ref="D31" authorId="0">
      <text>
        <r>
          <rPr>
            <sz val="9"/>
            <rFont val="Tahoma"/>
            <family val="2"/>
          </rPr>
          <t>according to calculations based on the latest available Turnover Tax Statistics</t>
        </r>
      </text>
    </comment>
    <comment ref="E31" authorId="0">
      <text>
        <r>
          <rPr>
            <sz val="9"/>
            <rFont val="Tahoma"/>
            <family val="2"/>
          </rPr>
          <t>notional amount of input tax which flat-rate farmers would have deducted if they had been covered by normal arrangements</t>
        </r>
      </text>
    </comment>
    <comment ref="C32" authorId="0">
      <text>
        <r>
          <rPr>
            <sz val="9"/>
            <rFont val="Tahoma"/>
            <family val="2"/>
          </rPr>
          <t>according to EAA output calculations</t>
        </r>
      </text>
    </comment>
    <comment ref="D32" authorId="0">
      <text>
        <r>
          <rPr>
            <sz val="9"/>
            <rFont val="Tahoma"/>
            <family val="2"/>
          </rPr>
          <t>according to calculations based on the latest available Turnover Tax Statistics</t>
        </r>
      </text>
    </comment>
    <comment ref="C33" authorId="0">
      <text>
        <r>
          <rPr>
            <sz val="9"/>
            <rFont val="Tahoma"/>
            <family val="2"/>
          </rPr>
          <t>assumption: 12% of turnover</t>
        </r>
      </text>
    </comment>
    <comment ref="D33" authorId="0">
      <text>
        <r>
          <rPr>
            <sz val="9"/>
            <rFont val="Tahoma"/>
            <family val="2"/>
          </rPr>
          <t>assumption: 12% of turnover</t>
        </r>
      </text>
    </comment>
  </commentList>
</comments>
</file>

<file path=xl/comments44.xml><?xml version="1.0" encoding="utf-8"?>
<comments xmlns="http://schemas.openxmlformats.org/spreadsheetml/2006/main">
  <authors>
    <author>MAYER Christina</author>
  </authors>
  <commentList>
    <comment ref="B14" authorId="0">
      <text>
        <r>
          <rPr>
            <sz val="9"/>
            <rFont val="Tahoma"/>
            <family val="2"/>
          </rPr>
          <t>Marketed production according to Short term statistics in industry and construction (results of the primary survey) + supplement for small and micro enterprises</t>
        </r>
      </text>
    </comment>
    <comment ref="B15" authorId="0">
      <text>
        <r>
          <rPr>
            <sz val="9"/>
            <rFont val="Tahoma"/>
            <family val="2"/>
          </rPr>
          <t>exports according to Foreign Trade Statistics adjusted for transport costs</t>
        </r>
      </text>
    </comment>
    <comment ref="B16" authorId="0">
      <text>
        <r>
          <rPr>
            <sz val="9"/>
            <rFont val="Tahoma"/>
            <family val="2"/>
          </rPr>
          <t xml:space="preserve">imports according to Foreign Trade Statistics </t>
        </r>
      </text>
    </comment>
    <comment ref="B31" authorId="0">
      <text>
        <r>
          <rPr>
            <sz val="9"/>
            <rFont val="Tahoma"/>
            <family val="2"/>
          </rPr>
          <t>Marketed production according to Short term statistics in industry and construction (results of the primary survey) + supplement for small and micro enterprises</t>
        </r>
      </text>
    </comment>
    <comment ref="B32" authorId="0">
      <text>
        <r>
          <rPr>
            <sz val="9"/>
            <rFont val="Tahoma"/>
            <family val="2"/>
          </rPr>
          <t>exports according to Foreign Trade Statistics adjusted for transport costs</t>
        </r>
      </text>
    </comment>
    <comment ref="B33" authorId="0">
      <text>
        <r>
          <rPr>
            <sz val="9"/>
            <rFont val="Tahoma"/>
            <family val="2"/>
          </rPr>
          <t xml:space="preserve">imports according to Foreign Trade Statistics </t>
        </r>
      </text>
    </comment>
  </commentList>
</comments>
</file>

<file path=xl/comments46.xml><?xml version="1.0" encoding="utf-8"?>
<comments xmlns="http://schemas.openxmlformats.org/spreadsheetml/2006/main">
  <authors>
    <author>MAYER Christina</author>
  </authors>
  <commentList>
    <comment ref="C19" authorId="0">
      <text>
        <r>
          <rPr>
            <sz val="9"/>
            <rFont val="Tahoma"/>
            <family val="2"/>
          </rPr>
          <t>extrapolation of FADN values</t>
        </r>
      </text>
    </comment>
    <comment ref="C20" authorId="0">
      <text>
        <r>
          <rPr>
            <sz val="9"/>
            <rFont val="Tahoma"/>
            <family val="2"/>
          </rPr>
          <t>extrapolation of FADN values</t>
        </r>
      </text>
    </comment>
  </commentList>
</comments>
</file>

<file path=xl/sharedStrings.xml><?xml version="1.0" encoding="utf-8"?>
<sst xmlns="http://schemas.openxmlformats.org/spreadsheetml/2006/main" count="2037" uniqueCount="474">
  <si>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</si>
  <si>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</si>
  <si>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</si>
  <si>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</si>
  <si>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</si>
  <si>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</si>
  <si>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</si>
  <si>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</si>
  <si>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</si>
  <si>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</si>
  <si>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</si>
  <si>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</si>
  <si>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</si>
  <si>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</si>
  <si>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</si>
  <si>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</si>
  <si>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</si>
  <si>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</si>
  <si>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</si>
  <si>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</si>
  <si>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Cereals</t>
  </si>
  <si>
    <t>Potatoes</t>
  </si>
  <si>
    <t>Wine</t>
  </si>
  <si>
    <t>Other taxes on production</t>
  </si>
  <si>
    <t>Other subsidies on production</t>
  </si>
  <si>
    <t>Interest paid</t>
  </si>
  <si>
    <t>Interest received</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</si>
  <si>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</si>
  <si>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</si>
  <si>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</si>
  <si>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</si>
  <si>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</si>
  <si>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</si>
  <si>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</si>
  <si>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</si>
  <si>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</si>
  <si>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</si>
  <si>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</si>
  <si>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</si>
  <si>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</si>
  <si>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</si>
  <si>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</si>
  <si>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</si>
  <si>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</si>
  <si>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</si>
  <si>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(NC 02130)</t>
  </si>
  <si>
    <t>Numerical example - Protein crops (including seeds)</t>
  </si>
  <si>
    <t>(NC 02210)</t>
  </si>
  <si>
    <t>Numerical example - Sugar beet (including seeds)</t>
  </si>
  <si>
    <t>(NC 02400)</t>
  </si>
  <si>
    <t>Numerical example - Other industrial crops</t>
  </si>
  <si>
    <t>(NC 02920)</t>
  </si>
  <si>
    <t>Numerical example - Forage plants</t>
  </si>
  <si>
    <t>(NC 03932)</t>
  </si>
  <si>
    <t>Numerical example - Fresh vegetables</t>
  </si>
  <si>
    <t>(NC 04122)</t>
  </si>
  <si>
    <t>Numerical example - Nursery plants, ornamental plants and flowers (including Christmas trees)</t>
  </si>
  <si>
    <t>Production in 1 000 pieces</t>
  </si>
  <si>
    <t>Numerical example - Plantations</t>
  </si>
  <si>
    <t>Area in hectares</t>
  </si>
  <si>
    <t>(NC 0423100)</t>
  </si>
  <si>
    <t>Numerical example - Potatoes (including seeds)</t>
  </si>
  <si>
    <t>(NC 05000)</t>
  </si>
  <si>
    <t>Numerical example - Fruits</t>
  </si>
  <si>
    <t>(NC 0619210)</t>
  </si>
  <si>
    <t>Numerical example - Wine</t>
  </si>
  <si>
    <t>(NC 07000)</t>
  </si>
  <si>
    <t>Production in 1000 l</t>
  </si>
  <si>
    <t>Numerical example - Seeds</t>
  </si>
  <si>
    <t>(NC 0921070)</t>
  </si>
  <si>
    <t>Production in tons</t>
  </si>
  <si>
    <t>Production in 1 000 tons live weight</t>
  </si>
  <si>
    <t>(NC 11140)</t>
  </si>
  <si>
    <t>1 000 tons live weight</t>
  </si>
  <si>
    <t>Slaughterings</t>
  </si>
  <si>
    <t>Gross indigenous production</t>
  </si>
  <si>
    <t>-Imports in live animals</t>
  </si>
  <si>
    <t>+Exports in live animals</t>
  </si>
  <si>
    <t>Initial stocks</t>
  </si>
  <si>
    <t>Final stocks</t>
  </si>
  <si>
    <t>(NC 11130)</t>
  </si>
  <si>
    <t>Change in number of livestock</t>
  </si>
  <si>
    <t>Culling discount</t>
  </si>
  <si>
    <t>Numerical examples - Cattle</t>
  </si>
  <si>
    <t>(NC 11210)</t>
  </si>
  <si>
    <t>1 000 heads</t>
  </si>
  <si>
    <t>(NC 11412)</t>
  </si>
  <si>
    <t>Numerical example - Pigs</t>
  </si>
  <si>
    <t>Numerical example - Sheep and goats</t>
  </si>
  <si>
    <t>Numerical example - Poultry</t>
  </si>
  <si>
    <t>(NC 11510)</t>
  </si>
  <si>
    <t>Finishedly fattened animals (1 000 heads)</t>
  </si>
  <si>
    <t>Finishedly fattened animals (1 000 tons live weight)</t>
  </si>
  <si>
    <t>Carcass weight (kg)</t>
  </si>
  <si>
    <t>Gross indigenous production (1 000 tons live weight)</t>
  </si>
  <si>
    <t>Numerical example - Milk</t>
  </si>
  <si>
    <t>Numerical example - Equines, other animals</t>
  </si>
  <si>
    <t>(NC 11912)</t>
  </si>
  <si>
    <t>bucks</t>
  </si>
  <si>
    <t>dams</t>
  </si>
  <si>
    <t>fawns</t>
  </si>
  <si>
    <t>Number of game shot (1 000 heads)</t>
  </si>
  <si>
    <t>Production in 1 000 tons dead weight</t>
  </si>
  <si>
    <t>Dead weight (kg)</t>
  </si>
  <si>
    <t>(NC 12110)</t>
  </si>
  <si>
    <t>Intra-unit consumption: Seeds</t>
  </si>
  <si>
    <t>Usable output minus own feedingstuffs</t>
  </si>
  <si>
    <t>Coverage rate (%)</t>
  </si>
  <si>
    <t>Losses (%)</t>
  </si>
  <si>
    <t>Dressing percentage (%)</t>
  </si>
  <si>
    <t>Net export of animals for breeding and production (1 000 tons live weight)</t>
  </si>
  <si>
    <t>Numerical example - Eggs</t>
  </si>
  <si>
    <t>(NC 12210)</t>
  </si>
  <si>
    <t>Numerical example - Other animal products</t>
  </si>
  <si>
    <t>(NC 12931)</t>
  </si>
  <si>
    <t>Numerical example - Agricultural services output</t>
  </si>
  <si>
    <t>(NC 15100)</t>
  </si>
  <si>
    <t>Numerical example - Non-agricultural secondary activities (inseparable)</t>
  </si>
  <si>
    <t>(NC 17900)</t>
  </si>
  <si>
    <t>Revenues from direct marketing of untreated, unprocessed primary products</t>
  </si>
  <si>
    <t>Revenues from the direct marketing of treated or processed primary products</t>
  </si>
  <si>
    <t>Revenues from Buschenschank and small Heurige taverns</t>
  </si>
  <si>
    <t>Revenues from secondary agricultural activities</t>
  </si>
  <si>
    <t>Revenues from tourist-accomodation services</t>
  </si>
  <si>
    <t>Average revenue per hectare of reduced agricultural area</t>
  </si>
  <si>
    <t>in hectares</t>
  </si>
  <si>
    <t>Value</t>
  </si>
  <si>
    <t>Numerical example - Seeds and planting stock (intermediate consumption)</t>
  </si>
  <si>
    <t>Operating expenditure on seeds</t>
  </si>
  <si>
    <t>Operating expenditure on horticultural planting stock</t>
  </si>
  <si>
    <t>Operating expenditure on planting stock for viticulture</t>
  </si>
  <si>
    <t>Operating expenditure on planting stock for fruit-growing</t>
  </si>
  <si>
    <t>19010 Seeds and planting stock (intermediate consumption)</t>
  </si>
  <si>
    <t>19011 Seeds and planting stock supplied by other agricultural holdings</t>
  </si>
  <si>
    <t>19012 Seeds and planting stock purchased from outside the agricultural ‘industry’</t>
  </si>
  <si>
    <t>(NC 19010)</t>
  </si>
  <si>
    <t>:</t>
  </si>
  <si>
    <t>Numerical example - Energy, lubricants</t>
  </si>
  <si>
    <t>(NC 19020)</t>
  </si>
  <si>
    <t>19020 Energy, lubricants</t>
  </si>
  <si>
    <t>19021 Electricity</t>
  </si>
  <si>
    <t>19022 Gas</t>
  </si>
  <si>
    <t>Price index</t>
  </si>
  <si>
    <t>Volume Index</t>
  </si>
  <si>
    <t>19023 Other fuels and propellants</t>
  </si>
  <si>
    <t>19029 Other</t>
  </si>
  <si>
    <t xml:space="preserve">Petrol and two-stroke fuel                   </t>
  </si>
  <si>
    <t xml:space="preserve">Diesel oil                               </t>
  </si>
  <si>
    <t xml:space="preserve">Motor fuels for passenger cars                    </t>
  </si>
  <si>
    <t xml:space="preserve">Fuel oil                                     </t>
  </si>
  <si>
    <t>Biofuels</t>
  </si>
  <si>
    <t>Extrapolated value</t>
  </si>
  <si>
    <t>Expenditure on electricity</t>
  </si>
  <si>
    <t>Gas and combustibles</t>
  </si>
  <si>
    <t>Share of small-scale forests</t>
  </si>
  <si>
    <t>in %</t>
  </si>
  <si>
    <t>Adjusted value</t>
  </si>
  <si>
    <t>Numerical example - Fertilisers and soil improvers</t>
  </si>
  <si>
    <t>(NC 19030)</t>
  </si>
  <si>
    <t>19030 Fertilisers and soil improvers</t>
  </si>
  <si>
    <t>19031 Fertilisers supplied by other agricultural holdings</t>
  </si>
  <si>
    <t>19032 Fertilisers purchased from outside the agricultural industry</t>
  </si>
  <si>
    <t>Fertilisers</t>
  </si>
  <si>
    <t>Numerical example - Plant protection products, herbicides, insecticides and pesticides</t>
  </si>
  <si>
    <t>(NC 19040)</t>
  </si>
  <si>
    <t>19040 Plant protection products, herbicides, insecticides and pesticides</t>
  </si>
  <si>
    <t>Domestic turnover</t>
  </si>
  <si>
    <t>Flat-rate percentage for the profit margin</t>
  </si>
  <si>
    <t>Average operating expenditure per hectare of reduced agricultural area</t>
  </si>
  <si>
    <t>Average expenditure per hectare of reduced agricultural area</t>
  </si>
  <si>
    <t>Numerical example - Veterinary expenses</t>
  </si>
  <si>
    <t>(NC 19050)</t>
  </si>
  <si>
    <t>19050 Veterinary expenses</t>
  </si>
  <si>
    <t>Animal health (veterinarian, medicines, etc.)</t>
  </si>
  <si>
    <t>Numerical example - Feedingstuffs (intermediate consumption)</t>
  </si>
  <si>
    <t>(NC 19060)</t>
  </si>
  <si>
    <t>19060 Feedingstuffs (intermediate consumption)</t>
  </si>
  <si>
    <t>19061 Feedingstuffs supplied by other agricultural holdings</t>
  </si>
  <si>
    <t>19062 Feedingstuffs purchased from outside the agricultural industry</t>
  </si>
  <si>
    <t>19063 Feedingstuffs produced and consumed by the same holding</t>
  </si>
  <si>
    <t>Purchases from other agricultural holdings</t>
  </si>
  <si>
    <t>Concentrated feedingstuffs for roughage eaters</t>
  </si>
  <si>
    <t xml:space="preserve">Concentrated feedingstuffs for pigs               </t>
  </si>
  <si>
    <t xml:space="preserve">Concentrated feedingstuffs for other animals          </t>
  </si>
  <si>
    <t>Numerical example - Maintenance of materials</t>
  </si>
  <si>
    <t>(NC 19070)</t>
  </si>
  <si>
    <t>19070 Maintenance of materials</t>
  </si>
  <si>
    <t>Maintenance of machinery and equipment</t>
  </si>
  <si>
    <t>Maintenance of passenger cars (share assignable to business expenditure)</t>
  </si>
  <si>
    <t>Numerical example - Maintenance of buildings</t>
  </si>
  <si>
    <t>19080 Maintenance of buildings</t>
  </si>
  <si>
    <t>Maintenance of farm buildings (for business use)</t>
  </si>
  <si>
    <t>Numerical example - Agricultural services</t>
  </si>
  <si>
    <t>(NC 19090)</t>
  </si>
  <si>
    <t>19090 Agricultural Services</t>
  </si>
  <si>
    <t>19090 Agricultural services</t>
  </si>
  <si>
    <t>Transport and machinery services</t>
  </si>
  <si>
    <t>Agricultural expenses included in the FADN item ‘transport and machinery services’ which do not constitute agricultural services according to EAA definitions</t>
  </si>
  <si>
    <t>Adjustments</t>
  </si>
  <si>
    <t>Volume index</t>
  </si>
  <si>
    <t>Numerical example - Financial Intermediation Services Indirectly Measured (FISIM)</t>
  </si>
  <si>
    <t>(NC 19095)</t>
  </si>
  <si>
    <t>19095 FISIM</t>
  </si>
  <si>
    <t>Ratios between FISIM and interest flows for the national economcy as a whole</t>
  </si>
  <si>
    <t>For loans</t>
  </si>
  <si>
    <t>For deposits</t>
  </si>
  <si>
    <t>Numerical example - Other goods and services</t>
  </si>
  <si>
    <t>(NC 19900)</t>
  </si>
  <si>
    <t>1995111 Other expenditure on crop cultivation</t>
  </si>
  <si>
    <t>1990000 Other goods and services</t>
  </si>
  <si>
    <t>1991000 Low-value assets</t>
  </si>
  <si>
    <t>1992100 General administrative expenditure</t>
  </si>
  <si>
    <t>1992200 Telecommunications costs</t>
  </si>
  <si>
    <t>1992300 Membership fees, inspection control fees</t>
  </si>
  <si>
    <t>1993000 Service charges for insurances</t>
  </si>
  <si>
    <t>1994100 Consumables</t>
  </si>
  <si>
    <t>1994200 Uncollectible receivables</t>
  </si>
  <si>
    <t>1994300 Slaughter fees</t>
  </si>
  <si>
    <t>1999900 Others</t>
  </si>
  <si>
    <t>1995112 Expenditure on viticulture</t>
  </si>
  <si>
    <t>1995120 Supplement for horticulture</t>
  </si>
  <si>
    <t>1995130 Maintenance of land improvements</t>
  </si>
  <si>
    <t>1995210 Costs arising from exchanges of breeding and productive animals between farms</t>
  </si>
  <si>
    <t>1995230 Insemination</t>
  </si>
  <si>
    <t>1995240 Other expenditure for livestock farming</t>
  </si>
  <si>
    <t>1995311 Low-value assets for tourist accommodation services</t>
  </si>
  <si>
    <t>1995220 Leasing of milk quotas</t>
  </si>
  <si>
    <t>1995312 Current expenditure for tourist accommodation services</t>
  </si>
  <si>
    <t>1995313 Food for tourist accommodation services</t>
  </si>
  <si>
    <t>1995314 Preparation of meals for tourist accommodation services</t>
  </si>
  <si>
    <t>1995324 Expenditure for direct marketing</t>
  </si>
  <si>
    <t>1995325 Marketing and advertising costs</t>
  </si>
  <si>
    <t>1995331 Low-value assets for secondary agricultural activities</t>
  </si>
  <si>
    <t>1995332 Current expenditure for secondary agricultural activities</t>
  </si>
  <si>
    <t>1997100 Water</t>
  </si>
  <si>
    <t>1997200 Waste disposal</t>
  </si>
  <si>
    <t>1998000 Other services</t>
  </si>
  <si>
    <t>1999100 Rental payments for non-residential buildings, road charges</t>
  </si>
  <si>
    <t>(NC 23000)</t>
  </si>
  <si>
    <t>Components</t>
  </si>
  <si>
    <t>Numerical example - Compensation of Employees</t>
  </si>
  <si>
    <t>Total gross wages and salaries (D.11)</t>
  </si>
  <si>
    <t>Imputed social contributions (D.122)</t>
  </si>
  <si>
    <t>Compensation of employees</t>
  </si>
  <si>
    <t>Numerical example - Other taxes on production</t>
  </si>
  <si>
    <t>(NC 24000)</t>
  </si>
  <si>
    <t>Under-compensation of VAT (flat rate system)</t>
  </si>
  <si>
    <t>Land tax</t>
  </si>
  <si>
    <t>Land tax surcharges</t>
  </si>
  <si>
    <t>Charge from agricultural and forestry holdings</t>
  </si>
  <si>
    <t>Contribution of agricultural and forestry holdings to the equalisation fund for family allowances</t>
  </si>
  <si>
    <t>Membership fees payable to the Chambers of Agriculture</t>
  </si>
  <si>
    <t>Tax on production for sugar beet (proportion allocated to farmers)</t>
  </si>
  <si>
    <t xml:space="preserve">Employers contributions to the equalisation fund for family allowances </t>
  </si>
  <si>
    <t>Motor vehicles tax (business share)</t>
  </si>
  <si>
    <t>Engine-related insurance tax</t>
  </si>
  <si>
    <t>Actual social contributions (D.121)</t>
  </si>
  <si>
    <t>Employers' social contributions (D.12)</t>
  </si>
  <si>
    <t>Communal tax (Tax on sum of wages)</t>
  </si>
  <si>
    <t>Numerical example - Under-compensation of VAT</t>
  </si>
  <si>
    <t>(NC 24100)</t>
  </si>
  <si>
    <t xml:space="preserve">Input tax </t>
  </si>
  <si>
    <t>Own consumption</t>
  </si>
  <si>
    <t>Undercompensation of VAT</t>
  </si>
  <si>
    <t>Agriculture as a whole</t>
  </si>
  <si>
    <t>thereof farmers covered by normal VAT arrangements</t>
  </si>
  <si>
    <t>Turnover (deliveries and own consumption)</t>
  </si>
  <si>
    <t>Flat-rate compensation percentage</t>
  </si>
  <si>
    <t>Direct sales to final consumers</t>
  </si>
  <si>
    <t>thereof flat-rate farmers</t>
  </si>
  <si>
    <t>Percentage of the input VAT charge</t>
  </si>
  <si>
    <t>Numerical example - Other subsidies on production</t>
  </si>
  <si>
    <t>(NC 25000)</t>
  </si>
  <si>
    <t>Other environmental measures</t>
  </si>
  <si>
    <t>Energy from biomass</t>
  </si>
  <si>
    <t>Premiums for alpine farming</t>
  </si>
  <si>
    <t>Payments for areas with natural constraints</t>
  </si>
  <si>
    <t>Single farm payment</t>
  </si>
  <si>
    <t>Quality enhancement</t>
  </si>
  <si>
    <t>Compensation for damage due to natural hazards</t>
  </si>
  <si>
    <t>Compansatory payments for livestock diseases</t>
  </si>
  <si>
    <t>Others</t>
  </si>
  <si>
    <t>Numerical example - Rents and other real estate rental charges to be paid</t>
  </si>
  <si>
    <t>(NC 28000)</t>
  </si>
  <si>
    <t>Rental payments for agricultural land</t>
  </si>
  <si>
    <t>28000 Rents and other real estate rental charges to be paid</t>
  </si>
  <si>
    <t>Interest-rate subsidies</t>
  </si>
  <si>
    <t>(NC 29000)</t>
  </si>
  <si>
    <t>Discount for aquaculture</t>
  </si>
  <si>
    <t>FISIM on loans</t>
  </si>
  <si>
    <t>Actual interest paid</t>
  </si>
  <si>
    <t>Interest paid on loans</t>
  </si>
  <si>
    <t>(NC 30000)</t>
  </si>
  <si>
    <t>FISIM on deposits</t>
  </si>
  <si>
    <t>Actual interest received</t>
  </si>
  <si>
    <t>Interest received
(value adjusted for FISIM)</t>
  </si>
  <si>
    <t>Interests (revenues; as far as business assets are concerned)</t>
  </si>
  <si>
    <t>Numerical examples - GFCF in agricultural products</t>
  </si>
  <si>
    <t>(NC 32200)</t>
  </si>
  <si>
    <t>Cows</t>
  </si>
  <si>
    <t>Breeding sows</t>
  </si>
  <si>
    <t>Fixed asset livestock</t>
  </si>
  <si>
    <t>Difference</t>
  </si>
  <si>
    <t>Price of fixed asset animal</t>
  </si>
  <si>
    <t>Price of cull animal</t>
  </si>
  <si>
    <t>Change in livestock population*)</t>
  </si>
  <si>
    <t>Quantities in 1 000 tons live weight</t>
  </si>
  <si>
    <t>*) Final stocks - initial stocks</t>
  </si>
  <si>
    <t>Numerical examples - GFCF in non-agricultural products</t>
  </si>
  <si>
    <t>(NC 33100)</t>
  </si>
  <si>
    <t>GFCF in machines and other equipment</t>
  </si>
  <si>
    <t>GFCF in transport equipment</t>
  </si>
  <si>
    <t>GFCF in materials</t>
  </si>
  <si>
    <t>Share of forestry</t>
  </si>
  <si>
    <t>Agriculture</t>
  </si>
  <si>
    <t>Agriculture and forestry</t>
  </si>
  <si>
    <t>Calculations for agriculture and forestry together</t>
  </si>
  <si>
    <t>Supplement for trade margins and freight (%)</t>
  </si>
  <si>
    <t>Supplement for major repairs and trade margins for used machines (%)</t>
  </si>
  <si>
    <t>New registrations (numbers)</t>
  </si>
  <si>
    <t>Share for business use</t>
  </si>
  <si>
    <t>Registrations of used vehicles (numbers)</t>
  </si>
  <si>
    <t>Deregistrations (numbers)</t>
  </si>
  <si>
    <t>Share of sales in deregistrations (%)</t>
  </si>
  <si>
    <t>Sales of used cars (numbers)</t>
  </si>
  <si>
    <t>1. Materials</t>
  </si>
  <si>
    <t>1.1 Machines and other equipment</t>
  </si>
  <si>
    <t>1.1.1 Typical agricultural and forestry machines and equipment</t>
  </si>
  <si>
    <t>1.1.2 Other machines and equipment used in agriculture and forestry</t>
  </si>
  <si>
    <t>1.2 Transport equipment</t>
  </si>
  <si>
    <t>1.2.1 Tractors and traction engines</t>
  </si>
  <si>
    <t>1.2.2 Trailers</t>
  </si>
  <si>
    <t>1.2.3 Passenger cars</t>
  </si>
  <si>
    <t>1.2.4 Lorries</t>
  </si>
  <si>
    <t>(NC 33200)</t>
  </si>
  <si>
    <t>Average value per hectare of reduced agricultural area</t>
  </si>
  <si>
    <t>Extrapolated values</t>
  </si>
  <si>
    <t>Investments in non-residential farm buildings</t>
  </si>
  <si>
    <t>Investments in land improvements</t>
  </si>
  <si>
    <t>Investments in secondary agricultural activities</t>
  </si>
  <si>
    <t>Investments in tourist-accommodation services</t>
  </si>
  <si>
    <t>Cash expenses</t>
  </si>
  <si>
    <t>Expenses in kind</t>
  </si>
  <si>
    <t>Adjustment for disproportionate high investment rate of FADN holdings</t>
  </si>
  <si>
    <t>GFCF Agriculture</t>
  </si>
  <si>
    <t>(NC 21100)</t>
  </si>
  <si>
    <t>Numerical examples - Consumption of fixed capital (CFC)</t>
  </si>
  <si>
    <t>Price Index (2010=100)</t>
  </si>
  <si>
    <t>Geometric depreciation rate</t>
  </si>
  <si>
    <t>33200 GFCF in buildings (in current prices)</t>
  </si>
  <si>
    <t xml:space="preserve">GFCF
</t>
  </si>
  <si>
    <t>(NC36000)</t>
  </si>
  <si>
    <t>Changes in output stocks</t>
  </si>
  <si>
    <t>Vegetables</t>
  </si>
  <si>
    <t>Fruit</t>
  </si>
  <si>
    <t>Livestock considered to be stocks</t>
  </si>
  <si>
    <t>Changes in input stocks</t>
  </si>
  <si>
    <t>Initial Stocks (current prices)</t>
  </si>
  <si>
    <t>Final Stocks (current prices)</t>
  </si>
  <si>
    <t>Numerical example - Capital transfers</t>
  </si>
  <si>
    <t>(NC 37000)</t>
  </si>
  <si>
    <t>Capital transfers</t>
  </si>
  <si>
    <t>Investment grants</t>
  </si>
  <si>
    <t>Improvement of transport accessibility in rural areas (national measures)</t>
  </si>
  <si>
    <t>Agricultural operations; Hydraulic engineering in agriculture</t>
  </si>
  <si>
    <t>Other capital transfers</t>
  </si>
  <si>
    <t>Restructuring and conversion of vineyards</t>
  </si>
  <si>
    <t>Modernisation of agricultural holdings; Investment supports - national measures; Setting up of young farmers</t>
  </si>
  <si>
    <t>FSS = Farm Structure Survey</t>
  </si>
  <si>
    <t>(NC 0422100)</t>
  </si>
  <si>
    <t>Since all agricultural services simultaneously represent intra-unit consumption of the agricultural industry, the output of agricultural services corresponds to the intermediate consumption item "Agricultural services" on the uses side of the production account.</t>
  </si>
  <si>
    <t xml:space="preserve">Turnover excluding own consumption and direct sales </t>
  </si>
  <si>
    <t>Interest paid (value adjusted for FISIM and interest-rate subsidies)</t>
  </si>
  <si>
    <t/>
  </si>
  <si>
    <t>Soft wheat and spelt 2014</t>
  </si>
  <si>
    <t>Prices in NAC/1 000 kg</t>
  </si>
  <si>
    <t>Values in million NAC</t>
  </si>
  <si>
    <t>Price index (2019=100)</t>
  </si>
  <si>
    <t>Volume index (2019=100)</t>
  </si>
  <si>
    <t>Soya 2020</t>
  </si>
  <si>
    <t>Prices in NAC/1 000 pieces</t>
  </si>
  <si>
    <t>Prices in NAC/hectare</t>
  </si>
  <si>
    <t>Prices in NAC/1000 l</t>
  </si>
  <si>
    <t>in NAC/hectare</t>
  </si>
  <si>
    <t>in million NAC</t>
  </si>
  <si>
    <t>Interest flows - agriculture (in million NAC)</t>
  </si>
  <si>
    <t>FISIM (in million NAC)</t>
  </si>
  <si>
    <t>GFCF (million NAC)</t>
  </si>
  <si>
    <t>Domestic production (million NAC)</t>
  </si>
  <si>
    <t>Exports (million NAC)</t>
  </si>
  <si>
    <t>Imports (million NAC)</t>
  </si>
  <si>
    <t>Domestic sales (million NAC)</t>
  </si>
  <si>
    <t>Average selling price (NAC)</t>
  </si>
  <si>
    <t>Supplement for major repairs and trade margins for used machines (million NAC)</t>
  </si>
  <si>
    <t>New registrations for business use (million NAC)</t>
  </si>
  <si>
    <t>Registrations of used vehicles for business use (million NAC)</t>
  </si>
  <si>
    <t>Sales of used cars (million NAC)</t>
  </si>
  <si>
    <t>GFCF (in current prices, million NAC)</t>
  </si>
  <si>
    <t>GFCF (in constant 2010 prices, million NAC)</t>
  </si>
  <si>
    <t>CFC (in current prices, million NAC)</t>
  </si>
  <si>
    <t>CFC (in constant 2010 prices, million NAC)</t>
  </si>
  <si>
    <t>Grain Peas 2020</t>
  </si>
  <si>
    <t>Sugar beet 2020</t>
  </si>
  <si>
    <t>Hops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</si>
  <si>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</si>
  <si>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</si>
  <si>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</si>
  <si>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</si>
  <si>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</si>
  <si>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</si>
  <si>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</si>
  <si>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</si>
  <si>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</si>
  <si>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</si>
  <si>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</si>
  <si>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Under-compensation of VAT 2020</t>
  </si>
  <si>
    <t>Compensation of Employees 2020</t>
  </si>
  <si>
    <t>Other goods and services 2020</t>
  </si>
  <si>
    <t>FISIM 2020</t>
  </si>
  <si>
    <t>Agricultural services 2020</t>
  </si>
  <si>
    <t>Maintenance of buildings 2020</t>
  </si>
  <si>
    <t>Maintenance of materials 2020</t>
  </si>
  <si>
    <t>Feedingstuffs (intermediate consumption)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</si>
  <si>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</si>
  <si>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</si>
  <si>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</si>
  <si>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</si>
  <si>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</si>
  <si>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</si>
  <si>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</si>
  <si>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Honey 2020</t>
  </si>
  <si>
    <t>Hen eggs 2020</t>
  </si>
  <si>
    <t>Cows' milk 2020</t>
  </si>
  <si>
    <t>Other animals (Hunting): Roe deer 2020</t>
  </si>
  <si>
    <t>Other sheep 2020</t>
  </si>
  <si>
    <t>Broilers 2020</t>
  </si>
  <si>
    <t>Fattening pigs 2020</t>
  </si>
  <si>
    <t>Heifers 2020</t>
  </si>
  <si>
    <t>Cows 2020</t>
  </si>
  <si>
    <t>Golden oatgrass 2020</t>
  </si>
  <si>
    <t>Wine 2020</t>
  </si>
  <si>
    <t>Strawberries 2020</t>
  </si>
  <si>
    <t>Potatoes 2020</t>
  </si>
  <si>
    <t>Establishment of vineyards 2020</t>
  </si>
  <si>
    <t>Tomatoes under glass and plastic 2020</t>
  </si>
  <si>
    <t>Multiple hay-crop meadows 2020</t>
  </si>
  <si>
    <t>Total reduced agricultural area according to FSS 2019</t>
  </si>
  <si>
    <t>(2019=100)</t>
  </si>
  <si>
    <t>Pot plants 2020</t>
  </si>
  <si>
    <t>Entries of chicks 26.11.19- 25.11.20 (1 000 heads)</t>
  </si>
  <si>
    <t>1995321 Low-value assets for wine taverns</t>
  </si>
  <si>
    <t>1995322 Current expenditure for wine taverns</t>
  </si>
  <si>
    <t>1995323 Food for wine taverns</t>
  </si>
  <si>
    <t xml:space="preserve">Agri-environmental programme </t>
  </si>
  <si>
    <t xml:space="preserve">Calculations for agriculture </t>
  </si>
  <si>
    <t>Investment supports under Rural Development measures</t>
  </si>
  <si>
    <t>Supports under Rural Development measures</t>
  </si>
  <si>
    <t>Rural Development measures</t>
  </si>
  <si>
    <t>Producer organisations; Organic farming associations; etc</t>
  </si>
  <si>
    <t>Changes in inventories</t>
  </si>
  <si>
    <t>Numerical examples - Changes in inventories</t>
  </si>
  <si>
    <t>Numerical example - Interest receivable</t>
  </si>
  <si>
    <t>30000 Interest receivable</t>
  </si>
  <si>
    <t>Numerical example - Interest payable</t>
  </si>
  <si>
    <t>29000 Interest payable</t>
  </si>
  <si>
    <t>1992400 Low-value expenditure for office machines</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</si>
  <si>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</si>
  <si>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</si>
  <si>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t>nd</t>
  </si>
  <si>
    <t>nera</t>
  </si>
  <si>
    <t>Lithuania</t>
  </si>
  <si>
    <t>Nd</t>
  </si>
  <si>
    <t>Lithuanian Centre for Social Sciences. Institute of Economics and Rural Development (final data)
Statistics Lithuania (first and second estimates)</t>
  </si>
  <si>
    <t>No production in Lithuania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</si>
</sst>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
    <numFmt numFmtId="168" formatCode="0.0%"/>
    <numFmt numFmtId="169" formatCode="0.0000"/>
    <numFmt numFmtId="170" formatCode="0.0000%"/>
    <numFmt numFmtId="171" formatCode="#,##0.000"/>
  </numFmts>
  <fonts count="46">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b/>
      <sz val="9"/>
      <name val="Tahoma"/>
      <family val="2"/>
    </font>
    <font>
      <sz val="9"/>
      <name val="Tahoma"/>
      <family val="2"/>
    </font>
    <font>
      <sz val="11"/>
      <color rgb="FF660033"/>
      <name val="Calibri"/>
      <family val="2"/>
      <scheme val="minor"/>
    </font>
    <font>
      <i/>
      <sz val="11"/>
      <color rgb="FFFF0000"/>
      <name val="Calibri"/>
      <family val="2"/>
      <scheme val="minor"/>
    </font>
    <font>
      <i/>
      <sz val="11"/>
      <color theme="1"/>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1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sz val="11"/>
      <name val="Calibri"/>
      <family val="2"/>
      <scheme val="minor"/>
    </font>
    <font>
      <b/>
      <sz val="14"/>
      <color rgb="FFFF0000"/>
      <name val="Calibri"/>
      <family val="2"/>
      <scheme val="minor"/>
    </font>
    <font>
      <b/>
      <u val="single"/>
      <strike/>
      <sz val="11"/>
      <color theme="1"/>
      <name val="Calibri"/>
      <family val="2"/>
      <scheme val="minor"/>
    </font>
    <font>
      <sz val="20"/>
      <color theme="1"/>
      <name val="Calibri"/>
      <family val="2"/>
    </font>
    <font>
      <b/>
      <sz val="11"/>
      <name val="Calibri"/>
      <family val="2"/>
      <scheme val="minor"/>
    </font>
    <font>
      <b/>
      <sz val="11"/>
      <color theme="1" tint="0.5"/>
      <name val="Arial"/>
      <family val="2"/>
    </font>
    <font>
      <b/>
      <sz val="11"/>
      <color rgb="FF000000" tint="0.5"/>
      <name val="Arial"/>
      <family val="2"/>
    </font>
    <font>
      <b/>
      <sz val="8"/>
      <name val="Calibri"/>
      <family val="2"/>
    </font>
  </fonts>
  <fills count="1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67">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medium"/>
      <top/>
      <bottom style="medium"/>
    </border>
    <border>
      <left/>
      <right style="medium"/>
      <top style="thin"/>
      <bottom style="thin"/>
    </border>
    <border>
      <left/>
      <right style="medium"/>
      <top style="thin"/>
      <bottom style="medium"/>
    </border>
    <border>
      <left style="medium"/>
      <right style="medium"/>
      <top/>
      <bottom style="medium"/>
    </border>
    <border>
      <left style="medium"/>
      <right style="medium"/>
      <top/>
      <bottom style="thin"/>
    </border>
    <border>
      <left/>
      <right style="medium"/>
      <top/>
      <bottom style="thin"/>
    </border>
    <border>
      <left style="medium"/>
      <right style="medium"/>
      <top style="medium"/>
      <bottom style="thin"/>
    </border>
    <border>
      <left/>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style="medium"/>
      <top style="thin"/>
      <bottom/>
    </border>
    <border>
      <left/>
      <right style="thin"/>
      <top style="thin"/>
      <bottom/>
    </border>
    <border>
      <left/>
      <right style="thin"/>
      <top style="thin"/>
      <bottom style="thin"/>
    </border>
    <border>
      <left style="medium"/>
      <right style="medium"/>
      <top style="thin"/>
      <bottom/>
    </border>
    <border>
      <left style="medium"/>
      <right style="thin"/>
      <top style="thin"/>
      <bottom/>
    </border>
    <border>
      <left style="thin"/>
      <right/>
      <top style="thin"/>
      <bottom style="medium"/>
    </border>
    <border>
      <left/>
      <right style="thin"/>
      <top style="medium"/>
      <bottom style="thin"/>
    </border>
    <border>
      <left style="medium"/>
      <right style="thin"/>
      <top/>
      <bottom style="thin"/>
    </border>
    <border>
      <left style="thin"/>
      <right style="medium"/>
      <top/>
      <bottom style="thin"/>
    </border>
    <border>
      <left/>
      <right style="medium"/>
      <top style="medium"/>
      <bottom style="medium"/>
    </border>
    <border>
      <left style="thin"/>
      <right style="medium"/>
      <top/>
      <bottom/>
    </border>
    <border>
      <left style="thin"/>
      <right style="thin"/>
      <top/>
      <bottom style="thin"/>
    </border>
    <border>
      <left/>
      <right style="thin"/>
      <top/>
      <bottom style="thin"/>
    </border>
    <border>
      <left/>
      <right style="thin"/>
      <top style="thin"/>
      <bottom style="medium"/>
    </border>
    <border>
      <left style="medium"/>
      <right style="thin"/>
      <top/>
      <bottom style="medium"/>
    </border>
    <border>
      <left style="thin"/>
      <right/>
      <top/>
      <bottom style="medium"/>
    </border>
    <border>
      <left style="thin"/>
      <right style="thin"/>
      <top style="thin"/>
      <bottom style="thin"/>
    </border>
    <border>
      <left style="thin"/>
      <right/>
      <top/>
      <bottom style="thin"/>
    </border>
    <border>
      <left/>
      <right style="medium"/>
      <top/>
      <bottom style="medium"/>
    </border>
    <border>
      <left style="thin"/>
      <right style="thin"/>
      <top style="medium"/>
      <bottom style="medium"/>
    </border>
    <border>
      <left/>
      <right style="thin"/>
      <top style="medium"/>
      <bottom style="medium"/>
    </border>
    <border>
      <left style="thin"/>
      <right style="thin"/>
      <top style="thin"/>
      <bottom/>
    </border>
    <border>
      <left style="thin"/>
      <right style="thin"/>
      <top/>
      <bottom style="medium"/>
    </border>
    <border>
      <left style="medium"/>
      <right style="thin"/>
      <top style="medium"/>
      <bottom style="thin"/>
    </border>
    <border>
      <left style="medium"/>
      <right style="medium"/>
      <top style="medium"/>
      <bottom/>
    </border>
    <border>
      <left style="medium"/>
      <right style="medium"/>
      <top/>
      <bottom/>
    </border>
    <border>
      <left style="thin"/>
      <right style="medium"/>
      <top style="medium"/>
      <bottom/>
    </border>
    <border>
      <left style="medium"/>
      <right style="thin"/>
      <top style="medium"/>
      <bottom/>
    </border>
    <border>
      <left style="thin"/>
      <right style="thin"/>
      <top style="medium"/>
      <bottom/>
    </border>
    <border>
      <left style="medium"/>
      <right style="thin"/>
      <top/>
      <bottom/>
    </border>
    <border>
      <left/>
      <right style="medium"/>
      <top style="medium"/>
      <bottom/>
    </border>
    <border>
      <left/>
      <right style="medium"/>
      <top style="thin"/>
      <bottom/>
    </border>
    <border>
      <left style="thin"/>
      <right/>
      <top style="medium"/>
      <bottom/>
    </border>
    <border>
      <left style="thin"/>
      <right/>
      <top style="thin"/>
      <bottom/>
    </border>
    <border>
      <left style="thin"/>
      <right/>
      <top style="medium"/>
      <bottom style="medium"/>
    </border>
    <border>
      <left style="medium"/>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19" fillId="0" borderId="0" applyNumberFormat="0" applyFill="0" applyBorder="0" applyAlignment="0" applyProtection="0"/>
    <xf numFmtId="0" fontId="2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8" borderId="3" applyNumberFormat="0" applyAlignment="0" applyProtection="0"/>
    <xf numFmtId="0" fontId="24" fillId="9" borderId="3" applyNumberFormat="0" applyAlignment="0" applyProtection="0"/>
    <xf numFmtId="0" fontId="3" fillId="0" borderId="4"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0" fillId="12" borderId="5" applyNumberFormat="0" applyFont="0" applyAlignment="0" applyProtection="0"/>
    <xf numFmtId="0" fontId="28" fillId="13" borderId="0" applyNumberFormat="0" applyBorder="0" applyAlignment="0" applyProtection="0"/>
    <xf numFmtId="0" fontId="20" fillId="0" borderId="0">
      <alignment/>
      <protection/>
    </xf>
    <xf numFmtId="0" fontId="0" fillId="0" borderId="0">
      <alignment/>
      <protection/>
    </xf>
    <xf numFmtId="0" fontId="29" fillId="0" borderId="0">
      <alignment/>
      <protection/>
    </xf>
    <xf numFmtId="0" fontId="6" fillId="0" borderId="1"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18" fillId="0" borderId="0" applyNumberFormat="0" applyFill="0" applyBorder="0" applyAlignment="0" applyProtection="0"/>
    <xf numFmtId="0" fontId="33" fillId="14" borderId="9" applyNumberFormat="0" applyAlignment="0" applyProtection="0"/>
    <xf numFmtId="0" fontId="20" fillId="0" borderId="0">
      <alignment/>
      <protection/>
    </xf>
    <xf numFmtId="0" fontId="2" fillId="0" borderId="0">
      <alignment/>
      <protection/>
    </xf>
    <xf numFmtId="0" fontId="20" fillId="0" borderId="0">
      <alignment/>
      <protection/>
    </xf>
    <xf numFmtId="0" fontId="2" fillId="0" borderId="0">
      <alignment/>
      <protection/>
    </xf>
  </cellStyleXfs>
  <cellXfs count="418">
    <xf numFmtId="0" fontId="0" fillId="0" borderId="0" xfId="0"/>
    <xf numFmtId="0" fontId="4" fillId="0" borderId="0" xfId="0" applyFont="1"/>
    <xf numFmtId="0" fontId="8" fillId="0" borderId="0" xfId="0" applyFont="1"/>
    <xf numFmtId="0" fontId="8" fillId="0" borderId="0" xfId="0" applyFont="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3" fillId="0" borderId="0" xfId="23" applyFont="1" applyAlignment="1">
      <alignment horizontal="right"/>
      <protection/>
    </xf>
    <xf numFmtId="0" fontId="15"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6" fillId="0" borderId="0" xfId="23" applyFont="1">
      <alignment/>
      <protection/>
    </xf>
    <xf numFmtId="164" fontId="0" fillId="0" borderId="17" xfId="23" applyNumberFormat="1" applyBorder="1">
      <alignment/>
      <protection/>
    </xf>
    <xf numFmtId="0" fontId="0" fillId="0" borderId="0" xfId="23" applyFont="1">
      <alignment/>
      <protection/>
    </xf>
    <xf numFmtId="0" fontId="0" fillId="0" borderId="0" xfId="22" applyFont="1">
      <alignment/>
      <protection/>
    </xf>
    <xf numFmtId="1" fontId="0" fillId="0" borderId="18" xfId="23" applyNumberFormat="1" applyBorder="1">
      <alignment/>
      <protection/>
    </xf>
    <xf numFmtId="1" fontId="3" fillId="0" borderId="18"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1" fontId="0" fillId="0" borderId="0" xfId="23" applyNumberFormat="1">
      <alignment/>
      <protection/>
    </xf>
    <xf numFmtId="0" fontId="0" fillId="0" borderId="10" xfId="23" applyFont="1" applyBorder="1">
      <alignment/>
      <protection/>
    </xf>
    <xf numFmtId="0" fontId="0" fillId="0" borderId="10" xfId="23" applyFont="1" applyBorder="1" quotePrefix="1">
      <alignment/>
      <protection/>
    </xf>
    <xf numFmtId="1" fontId="3" fillId="0" borderId="19" xfId="23" applyNumberFormat="1" applyFont="1" applyBorder="1">
      <alignment/>
      <protection/>
    </xf>
    <xf numFmtId="0" fontId="0" fillId="0" borderId="11" xfId="23" applyBorder="1">
      <alignment/>
      <protection/>
    </xf>
    <xf numFmtId="1" fontId="0" fillId="0" borderId="19" xfId="23" applyNumberFormat="1" applyBorder="1">
      <alignment/>
      <protection/>
    </xf>
    <xf numFmtId="164" fontId="0" fillId="0" borderId="13" xfId="23" applyNumberFormat="1" applyBorder="1">
      <alignment/>
      <protection/>
    </xf>
    <xf numFmtId="166" fontId="0" fillId="0" borderId="13" xfId="23" applyNumberFormat="1" applyBorder="1">
      <alignment/>
      <protection/>
    </xf>
    <xf numFmtId="0" fontId="0" fillId="0" borderId="10" xfId="23" applyFont="1" applyBorder="1" applyAlignment="1">
      <alignment horizontal="left" indent="2"/>
      <protection/>
    </xf>
    <xf numFmtId="0" fontId="17" fillId="0" borderId="10" xfId="23" applyFont="1" applyBorder="1" applyAlignment="1">
      <alignment horizontal="left" indent="2"/>
      <protection/>
    </xf>
    <xf numFmtId="1" fontId="17" fillId="0" borderId="13" xfId="23" applyNumberFormat="1" applyFont="1" applyBorder="1">
      <alignment/>
      <protection/>
    </xf>
    <xf numFmtId="1" fontId="17" fillId="0" borderId="12" xfId="23" applyNumberFormat="1" applyFont="1" applyBorder="1">
      <alignment/>
      <protection/>
    </xf>
    <xf numFmtId="165" fontId="17" fillId="0" borderId="13" xfId="23" applyNumberFormat="1" applyFont="1" applyBorder="1">
      <alignment/>
      <protection/>
    </xf>
    <xf numFmtId="165" fontId="17" fillId="0" borderId="12" xfId="23" applyNumberFormat="1" applyFont="1" applyBorder="1">
      <alignment/>
      <protection/>
    </xf>
    <xf numFmtId="164" fontId="0" fillId="0" borderId="18" xfId="23" applyNumberFormat="1" applyBorder="1">
      <alignment/>
      <protection/>
    </xf>
    <xf numFmtId="164" fontId="3" fillId="0" borderId="19" xfId="23" applyNumberFormat="1" applyFont="1" applyBorder="1">
      <alignment/>
      <protection/>
    </xf>
    <xf numFmtId="164" fontId="0" fillId="0" borderId="19" xfId="23" applyNumberFormat="1" applyBorder="1">
      <alignment/>
      <protection/>
    </xf>
    <xf numFmtId="166" fontId="0" fillId="0" borderId="0" xfId="23" applyNumberFormat="1">
      <alignment/>
      <protection/>
    </xf>
    <xf numFmtId="166" fontId="0" fillId="0" borderId="18" xfId="23" applyNumberFormat="1" applyBorder="1">
      <alignment/>
      <protection/>
    </xf>
    <xf numFmtId="166" fontId="3" fillId="0" borderId="18" xfId="23" applyNumberFormat="1" applyFont="1" applyBorder="1">
      <alignment/>
      <protection/>
    </xf>
    <xf numFmtId="166" fontId="3" fillId="0" borderId="19" xfId="23" applyNumberFormat="1" applyFont="1" applyBorder="1">
      <alignment/>
      <protection/>
    </xf>
    <xf numFmtId="164" fontId="3" fillId="0" borderId="16" xfId="23" applyNumberFormat="1" applyFont="1" applyBorder="1">
      <alignment/>
      <protection/>
    </xf>
    <xf numFmtId="166" fontId="3" fillId="0" borderId="16" xfId="23" applyNumberFormat="1" applyFont="1" applyBorder="1">
      <alignment/>
      <protection/>
    </xf>
    <xf numFmtId="0" fontId="3" fillId="0" borderId="20" xfId="23" applyFont="1" applyBorder="1">
      <alignment/>
      <protection/>
    </xf>
    <xf numFmtId="0" fontId="0" fillId="0" borderId="21" xfId="23" applyFont="1" applyBorder="1">
      <alignment/>
      <protection/>
    </xf>
    <xf numFmtId="164" fontId="0" fillId="0" borderId="22" xfId="23" applyNumberFormat="1" applyBorder="1">
      <alignment/>
      <protection/>
    </xf>
    <xf numFmtId="0" fontId="0" fillId="0" borderId="10" xfId="23" applyFont="1" applyBorder="1" applyAlignment="1" quotePrefix="1">
      <alignment horizontal="left" indent="2"/>
      <protection/>
    </xf>
    <xf numFmtId="0" fontId="0" fillId="0" borderId="10" xfId="23" applyBorder="1" applyAlignment="1">
      <alignment horizontal="left" indent="2"/>
      <protection/>
    </xf>
    <xf numFmtId="0" fontId="0" fillId="0" borderId="11" xfId="23" applyBorder="1" applyAlignment="1">
      <alignment horizontal="left" indent="2"/>
      <protection/>
    </xf>
    <xf numFmtId="0" fontId="0" fillId="0" borderId="0" xfId="23" applyAlignment="1">
      <alignment horizontal="left" indent="2"/>
      <protection/>
    </xf>
    <xf numFmtId="164" fontId="0" fillId="0" borderId="0" xfId="23" applyNumberFormat="1">
      <alignment/>
      <protection/>
    </xf>
    <xf numFmtId="0" fontId="0" fillId="0" borderId="23" xfId="23" applyFont="1" applyBorder="1">
      <alignment/>
      <protection/>
    </xf>
    <xf numFmtId="166" fontId="0" fillId="0" borderId="24" xfId="23" applyNumberForma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25" xfId="23" applyFont="1" applyBorder="1" applyAlignment="1">
      <alignment horizontal="center" vertical="top" wrapText="1"/>
      <protection/>
    </xf>
    <xf numFmtId="0" fontId="3" fillId="0" borderId="26" xfId="23" applyFont="1" applyBorder="1" applyAlignment="1">
      <alignment horizontal="center" vertical="top" wrapText="1"/>
      <protection/>
    </xf>
    <xf numFmtId="0" fontId="34" fillId="0" borderId="13" xfId="26" applyFont="1" applyBorder="1" applyAlignment="1">
      <alignment vertical="top" wrapText="1"/>
      <protection/>
    </xf>
    <xf numFmtId="164" fontId="0" fillId="0" borderId="12" xfId="23" applyNumberFormat="1" applyBorder="1" applyAlignment="1">
      <alignment vertical="top"/>
      <protection/>
    </xf>
    <xf numFmtId="0" fontId="34" fillId="0" borderId="13" xfId="26" applyFont="1" applyBorder="1">
      <alignment/>
      <protection/>
    </xf>
    <xf numFmtId="0" fontId="3" fillId="0" borderId="27" xfId="23" applyFont="1" applyBorder="1">
      <alignment/>
      <protection/>
    </xf>
    <xf numFmtId="0" fontId="0" fillId="0" borderId="28" xfId="22" applyFont="1" applyBorder="1" applyAlignment="1">
      <alignment vertical="top"/>
      <protection/>
    </xf>
    <xf numFmtId="0" fontId="0" fillId="0" borderId="28" xfId="23" applyBorder="1" applyAlignment="1">
      <alignment vertical="top"/>
      <protection/>
    </xf>
    <xf numFmtId="164" fontId="3" fillId="0" borderId="29" xfId="23" applyNumberFormat="1" applyFont="1" applyBorder="1" applyAlignment="1">
      <alignment vertical="top"/>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5" fontId="0" fillId="0" borderId="27" xfId="23" applyNumberFormat="1" applyBorder="1">
      <alignment/>
      <protection/>
    </xf>
    <xf numFmtId="165" fontId="0" fillId="0" borderId="29" xfId="23" applyNumberFormat="1" applyBorder="1">
      <alignment/>
      <protection/>
    </xf>
    <xf numFmtId="165" fontId="0" fillId="0" borderId="13" xfId="23" applyNumberFormat="1" applyFont="1" applyBorder="1" applyAlignment="1">
      <alignment horizontal="right"/>
      <protection/>
    </xf>
    <xf numFmtId="165" fontId="0" fillId="0" borderId="12" xfId="23" applyNumberFormat="1" applyFont="1" applyBorder="1" applyAlignment="1">
      <alignment horizontal="right"/>
      <protection/>
    </xf>
    <xf numFmtId="165" fontId="0" fillId="0" borderId="30" xfId="23" applyNumberFormat="1" applyBorder="1">
      <alignment/>
      <protection/>
    </xf>
    <xf numFmtId="164" fontId="0" fillId="0" borderId="13" xfId="23" applyNumberFormat="1" applyBorder="1">
      <alignment/>
      <protection/>
    </xf>
    <xf numFmtId="164" fontId="0" fillId="0" borderId="12" xfId="23" applyNumberFormat="1" applyBorder="1">
      <alignment/>
      <protection/>
    </xf>
    <xf numFmtId="164" fontId="0" fillId="0" borderId="13" xfId="23" applyNumberFormat="1" applyFont="1" applyBorder="1" applyAlignment="1">
      <alignment horizontal="right"/>
      <protection/>
    </xf>
    <xf numFmtId="164" fontId="0" fillId="0" borderId="12" xfId="23" applyNumberFormat="1" applyFont="1" applyBorder="1" applyAlignment="1">
      <alignment horizontal="right"/>
      <protection/>
    </xf>
    <xf numFmtId="164" fontId="0" fillId="0" borderId="27" xfId="23" applyNumberFormat="1" applyBorder="1">
      <alignment/>
      <protection/>
    </xf>
    <xf numFmtId="164" fontId="0" fillId="0" borderId="29" xfId="23" applyNumberFormat="1" applyBorder="1">
      <alignment/>
      <protection/>
    </xf>
    <xf numFmtId="164" fontId="0" fillId="0" borderId="12" xfId="23" applyNumberFormat="1" applyBorder="1" applyAlignment="1">
      <alignment horizontal="right" vertical="top" wrapText="1"/>
      <protection/>
    </xf>
    <xf numFmtId="164" fontId="0" fillId="0" borderId="29" xfId="23" applyNumberFormat="1" applyBorder="1" applyAlignment="1">
      <alignment vertical="top"/>
      <protection/>
    </xf>
    <xf numFmtId="164" fontId="0" fillId="0" borderId="31" xfId="23" applyNumberFormat="1" applyBorder="1" applyAlignment="1">
      <alignment vertical="top"/>
      <protection/>
    </xf>
    <xf numFmtId="164" fontId="0" fillId="0" borderId="32" xfId="23" applyNumberFormat="1" applyBorder="1" applyAlignment="1">
      <alignment vertical="top"/>
      <protection/>
    </xf>
    <xf numFmtId="164" fontId="0" fillId="0" borderId="33" xfId="23" applyNumberFormat="1" applyBorder="1" applyAlignment="1">
      <alignment vertical="top"/>
      <protection/>
    </xf>
    <xf numFmtId="0" fontId="34" fillId="0" borderId="10" xfId="26" applyFont="1" applyBorder="1" applyAlignment="1">
      <alignment horizontal="left" vertical="top" wrapText="1" indent="4"/>
      <protection/>
    </xf>
    <xf numFmtId="0" fontId="34" fillId="0" borderId="11" xfId="26" applyFont="1" applyBorder="1" applyAlignment="1">
      <alignment horizontal="left" vertical="top" wrapText="1" indent="4"/>
      <protection/>
    </xf>
    <xf numFmtId="0" fontId="0" fillId="0" borderId="34" xfId="23" applyFont="1" applyBorder="1" applyAlignment="1">
      <alignment vertical="top" wrapText="1"/>
      <protection/>
    </xf>
    <xf numFmtId="165" fontId="0" fillId="0" borderId="35" xfId="23" applyNumberFormat="1" applyFont="1" applyBorder="1" applyAlignment="1">
      <alignment horizontal="right"/>
      <protection/>
    </xf>
    <xf numFmtId="164" fontId="0" fillId="0" borderId="31" xfId="23" applyNumberFormat="1" applyFont="1" applyBorder="1" applyAlignment="1">
      <alignment horizontal="right"/>
      <protection/>
    </xf>
    <xf numFmtId="164" fontId="0" fillId="0" borderId="29" xfId="23" applyNumberFormat="1" applyBorder="1" applyAlignment="1">
      <alignment horizontal="right" vertical="top" wrapText="1"/>
      <protection/>
    </xf>
    <xf numFmtId="164" fontId="0" fillId="0" borderId="29" xfId="23" applyNumberFormat="1" applyBorder="1" applyAlignment="1">
      <alignment vertical="top"/>
      <protection/>
    </xf>
    <xf numFmtId="0" fontId="34" fillId="0" borderId="11" xfId="26" applyFont="1" applyBorder="1" applyAlignment="1">
      <alignment horizontal="left" vertical="top" wrapText="1" indent="4"/>
      <protection/>
    </xf>
    <xf numFmtId="164" fontId="0" fillId="0" borderId="12" xfId="23" applyNumberFormat="1" applyBorder="1" applyAlignment="1">
      <alignment horizontal="right" vertical="top" wrapText="1"/>
      <protection/>
    </xf>
    <xf numFmtId="164" fontId="0" fillId="0" borderId="12" xfId="23" applyNumberFormat="1" applyBorder="1" applyAlignment="1">
      <alignment vertical="top"/>
      <protection/>
    </xf>
    <xf numFmtId="0" fontId="34" fillId="0" borderId="10" xfId="26" applyFont="1" applyBorder="1" applyAlignment="1">
      <alignment horizontal="left" vertical="top" wrapText="1" indent="4"/>
      <protection/>
    </xf>
    <xf numFmtId="164" fontId="0" fillId="0" borderId="31" xfId="23" applyNumberFormat="1" applyBorder="1" applyAlignment="1">
      <alignment horizontal="right" vertical="top" wrapText="1"/>
      <protection/>
    </xf>
    <xf numFmtId="0" fontId="0" fillId="0" borderId="34" xfId="23" applyFont="1" applyBorder="1" applyAlignment="1">
      <alignment horizontal="left" vertical="top" wrapText="1" indent="4"/>
      <protection/>
    </xf>
    <xf numFmtId="164" fontId="0" fillId="0" borderId="29" xfId="23" applyNumberFormat="1" applyBorder="1">
      <alignment/>
      <protection/>
    </xf>
    <xf numFmtId="0" fontId="0" fillId="0" borderId="11" xfId="23" applyFont="1" applyBorder="1" applyAlignment="1">
      <alignment horizontal="left" vertical="top" wrapText="1" indent="4"/>
      <protection/>
    </xf>
    <xf numFmtId="0" fontId="3" fillId="0" borderId="0" xfId="23" applyFont="1" applyAlignment="1">
      <alignment horizontal="center" vertical="top"/>
      <protection/>
    </xf>
    <xf numFmtId="0" fontId="0" fillId="0" borderId="0" xfId="23" applyAlignment="1">
      <alignment horizontal="center" vertical="top" wrapText="1"/>
      <protection/>
    </xf>
    <xf numFmtId="164" fontId="0" fillId="0" borderId="36" xfId="23" applyNumberFormat="1" applyBorder="1" applyAlignment="1">
      <alignment vertical="top"/>
      <protection/>
    </xf>
    <xf numFmtId="164" fontId="0" fillId="0" borderId="19" xfId="23" applyNumberFormat="1" applyBorder="1" applyAlignment="1">
      <alignment horizontal="right" vertical="top" wrapText="1"/>
      <protection/>
    </xf>
    <xf numFmtId="164" fontId="0" fillId="0" borderId="28" xfId="23" applyNumberFormat="1" applyBorder="1" applyAlignment="1">
      <alignment vertical="top"/>
      <protection/>
    </xf>
    <xf numFmtId="0" fontId="3" fillId="0" borderId="37" xfId="23" applyFont="1" applyBorder="1" applyAlignment="1">
      <alignment horizontal="center" vertical="top" wrapText="1"/>
      <protection/>
    </xf>
    <xf numFmtId="0" fontId="0" fillId="0" borderId="23" xfId="23" applyFont="1" applyBorder="1" applyAlignment="1">
      <alignment vertical="top" wrapText="1"/>
      <protection/>
    </xf>
    <xf numFmtId="1" fontId="0" fillId="0" borderId="24" xfId="23" applyNumberFormat="1" applyBorder="1">
      <alignment/>
      <protection/>
    </xf>
    <xf numFmtId="0" fontId="0" fillId="0" borderId="20" xfId="23" applyBorder="1" applyAlignment="1">
      <alignment horizontal="left" indent="2"/>
      <protection/>
    </xf>
    <xf numFmtId="0" fontId="0" fillId="0" borderId="10" xfId="23" applyFont="1" applyBorder="1" applyAlignment="1">
      <alignment vertical="top" wrapText="1"/>
      <protection/>
    </xf>
    <xf numFmtId="164" fontId="0" fillId="0" borderId="12" xfId="23" applyNumberFormat="1" applyBorder="1">
      <alignment/>
      <protection/>
    </xf>
    <xf numFmtId="0" fontId="36" fillId="0" borderId="0" xfId="23" applyFont="1">
      <alignment/>
      <protection/>
    </xf>
    <xf numFmtId="167" fontId="36" fillId="0" borderId="0" xfId="23" applyNumberFormat="1" applyFont="1">
      <alignment/>
      <protection/>
    </xf>
    <xf numFmtId="0" fontId="3" fillId="0" borderId="10" xfId="23" applyFont="1" applyBorder="1" applyAlignment="1">
      <alignment vertical="top" wrapText="1"/>
      <protection/>
    </xf>
    <xf numFmtId="0" fontId="0" fillId="15" borderId="34" xfId="23" applyFont="1" applyFill="1" applyBorder="1" applyAlignment="1">
      <alignment vertical="top" wrapText="1"/>
      <protection/>
    </xf>
    <xf numFmtId="0" fontId="0" fillId="0" borderId="21" xfId="23" applyBorder="1">
      <alignment/>
      <protection/>
    </xf>
    <xf numFmtId="1" fontId="0" fillId="0" borderId="38" xfId="23" applyNumberFormat="1" applyBorder="1">
      <alignment/>
      <protection/>
    </xf>
    <xf numFmtId="1" fontId="0" fillId="0" borderId="39" xfId="23" applyNumberFormat="1" applyBorder="1">
      <alignment/>
      <protection/>
    </xf>
    <xf numFmtId="165" fontId="0" fillId="0" borderId="38" xfId="23" applyNumberFormat="1" applyBorder="1">
      <alignment/>
      <protection/>
    </xf>
    <xf numFmtId="165" fontId="0" fillId="0" borderId="39" xfId="23" applyNumberFormat="1" applyBorder="1">
      <alignment/>
      <protection/>
    </xf>
    <xf numFmtId="0" fontId="3" fillId="0" borderId="27" xfId="23" applyFont="1" applyBorder="1" applyAlignment="1">
      <alignment horizontal="center" vertical="top" wrapText="1"/>
      <protection/>
    </xf>
    <xf numFmtId="0" fontId="3" fillId="0" borderId="29" xfId="23" applyFont="1" applyBorder="1" applyAlignment="1">
      <alignment horizontal="center" vertical="top" wrapText="1"/>
      <protection/>
    </xf>
    <xf numFmtId="0" fontId="3" fillId="0" borderId="17" xfId="23" applyFont="1" applyBorder="1" applyAlignment="1">
      <alignment horizontal="center" vertical="top" wrapText="1"/>
      <protection/>
    </xf>
    <xf numFmtId="1" fontId="0" fillId="0" borderId="22" xfId="23" applyNumberFormat="1" applyBorder="1">
      <alignment/>
      <protection/>
    </xf>
    <xf numFmtId="0" fontId="0" fillId="0" borderId="14" xfId="23" applyBorder="1">
      <alignment/>
      <protection/>
    </xf>
    <xf numFmtId="0" fontId="3" fillId="0" borderId="40" xfId="23" applyFont="1" applyBorder="1" applyAlignment="1">
      <alignment horizontal="center"/>
      <protection/>
    </xf>
    <xf numFmtId="164" fontId="0" fillId="0" borderId="41" xfId="23" applyNumberFormat="1" applyBorder="1">
      <alignment/>
      <protection/>
    </xf>
    <xf numFmtId="0" fontId="3" fillId="0" borderId="15" xfId="23" applyFont="1" applyBorder="1">
      <alignment/>
      <protection/>
    </xf>
    <xf numFmtId="164" fontId="0" fillId="0" borderId="26" xfId="23" applyNumberFormat="1" applyBorder="1">
      <alignment/>
      <protection/>
    </xf>
    <xf numFmtId="166" fontId="0" fillId="0" borderId="22" xfId="23" applyNumberFormat="1" applyBorder="1">
      <alignment/>
      <protection/>
    </xf>
    <xf numFmtId="166" fontId="0" fillId="0" borderId="38" xfId="23" applyNumberFormat="1" applyBorder="1">
      <alignment/>
      <protection/>
    </xf>
    <xf numFmtId="0" fontId="3" fillId="0" borderId="27" xfId="23" applyFont="1" applyBorder="1" applyAlignment="1">
      <alignment horizontal="right" vertical="top" wrapText="1"/>
      <protection/>
    </xf>
    <xf numFmtId="0" fontId="3" fillId="0" borderId="17" xfId="23" applyFont="1" applyBorder="1" applyAlignment="1">
      <alignment horizontal="right" vertical="top" wrapText="1"/>
      <protection/>
    </xf>
    <xf numFmtId="0" fontId="0" fillId="0" borderId="42" xfId="23" applyBorder="1" applyAlignment="1">
      <alignment horizontal="center" vertical="top" wrapText="1"/>
      <protection/>
    </xf>
    <xf numFmtId="0" fontId="34" fillId="0" borderId="38" xfId="26" applyFont="1" applyBorder="1" applyAlignment="1">
      <alignment vertical="top" wrapText="1"/>
      <protection/>
    </xf>
    <xf numFmtId="164" fontId="0" fillId="0" borderId="39" xfId="23" applyNumberFormat="1" applyBorder="1" applyAlignment="1">
      <alignment vertical="top"/>
      <protection/>
    </xf>
    <xf numFmtId="0" fontId="0" fillId="0" borderId="28" xfId="23" applyBorder="1" applyAlignment="1">
      <alignment horizontal="center" vertical="top" wrapText="1"/>
      <protection/>
    </xf>
    <xf numFmtId="0" fontId="0" fillId="0" borderId="29" xfId="23" applyBorder="1" applyAlignment="1">
      <alignment horizontal="center" vertical="top" wrapText="1"/>
      <protection/>
    </xf>
    <xf numFmtId="0" fontId="0" fillId="0" borderId="21" xfId="23" applyBorder="1" applyAlignment="1">
      <alignment vertical="top" wrapText="1"/>
      <protection/>
    </xf>
    <xf numFmtId="0" fontId="0" fillId="0" borderId="43" xfId="23" applyBorder="1" applyAlignment="1">
      <alignment horizontal="right" vertical="top" wrapText="1"/>
      <protection/>
    </xf>
    <xf numFmtId="0" fontId="0" fillId="0" borderId="42" xfId="23" applyBorder="1" applyAlignment="1">
      <alignment horizontal="right" vertical="top" wrapText="1"/>
      <protection/>
    </xf>
    <xf numFmtId="164" fontId="0" fillId="0" borderId="39" xfId="23" applyNumberFormat="1" applyBorder="1" applyAlignment="1">
      <alignment horizontal="right" vertical="top" wrapText="1"/>
      <protection/>
    </xf>
    <xf numFmtId="0" fontId="0" fillId="0" borderId="44" xfId="23" applyBorder="1" applyAlignment="1">
      <alignment horizontal="center" vertical="top" wrapText="1"/>
      <protection/>
    </xf>
    <xf numFmtId="0" fontId="0" fillId="0" borderId="21" xfId="23" applyFont="1" applyBorder="1" applyAlignment="1">
      <alignment vertical="top" wrapText="1"/>
      <protection/>
    </xf>
    <xf numFmtId="0" fontId="3" fillId="0" borderId="12" xfId="23" applyFont="1" applyBorder="1" applyAlignment="1">
      <alignment horizontal="center" vertical="top" wrapText="1"/>
      <protection/>
    </xf>
    <xf numFmtId="0" fontId="0" fillId="0" borderId="27" xfId="23" applyBorder="1" applyAlignment="1">
      <alignment horizontal="center" vertical="top" wrapText="1"/>
      <protection/>
    </xf>
    <xf numFmtId="0" fontId="0" fillId="0" borderId="43" xfId="23" applyBorder="1" applyAlignment="1">
      <alignment horizontal="center" vertical="top" wrapText="1"/>
      <protection/>
    </xf>
    <xf numFmtId="0" fontId="0" fillId="0" borderId="29" xfId="23" applyFont="1" applyBorder="1" applyAlignment="1">
      <alignment horizontal="center" vertical="top" wrapText="1"/>
      <protection/>
    </xf>
    <xf numFmtId="0" fontId="3" fillId="0" borderId="21" xfId="23" applyFont="1" applyBorder="1" applyAlignment="1">
      <alignment vertical="top" wrapText="1"/>
      <protection/>
    </xf>
    <xf numFmtId="0" fontId="0" fillId="0" borderId="20" xfId="23" applyFont="1" applyBorder="1" applyAlignment="1">
      <alignment vertical="top" wrapText="1"/>
      <protection/>
    </xf>
    <xf numFmtId="164" fontId="0" fillId="0" borderId="17" xfId="23" applyNumberFormat="1" applyBorder="1" applyAlignment="1">
      <alignment vertical="top"/>
      <protection/>
    </xf>
    <xf numFmtId="1" fontId="0" fillId="0" borderId="17" xfId="23" applyNumberFormat="1" applyBorder="1" applyAlignment="1">
      <alignment vertical="top"/>
      <protection/>
    </xf>
    <xf numFmtId="164" fontId="0" fillId="0" borderId="17" xfId="23" applyNumberFormat="1" applyBorder="1" applyAlignment="1">
      <alignment horizontal="right" vertical="top" wrapText="1"/>
      <protection/>
    </xf>
    <xf numFmtId="164" fontId="0" fillId="0" borderId="38" xfId="23" applyNumberFormat="1" applyBorder="1">
      <alignment/>
      <protection/>
    </xf>
    <xf numFmtId="164" fontId="0" fillId="0" borderId="39" xfId="23" applyNumberFormat="1" applyBorder="1">
      <alignment/>
      <protection/>
    </xf>
    <xf numFmtId="0" fontId="0" fillId="0" borderId="20" xfId="23" applyBorder="1" applyAlignment="1">
      <alignment vertical="top" wrapText="1"/>
      <protection/>
    </xf>
    <xf numFmtId="165" fontId="0" fillId="0" borderId="45" xfId="23" applyNumberFormat="1" applyBorder="1">
      <alignment/>
      <protection/>
    </xf>
    <xf numFmtId="165" fontId="0" fillId="0" borderId="46" xfId="23" applyNumberFormat="1" applyBorder="1">
      <alignment/>
      <protection/>
    </xf>
    <xf numFmtId="164" fontId="0" fillId="0" borderId="45" xfId="23" applyNumberFormat="1" applyBorder="1">
      <alignment/>
      <protection/>
    </xf>
    <xf numFmtId="0" fontId="35" fillId="0" borderId="47" xfId="23" applyFont="1" applyBorder="1" applyAlignment="1">
      <alignment horizontal="center" vertical="top" wrapText="1"/>
      <protection/>
    </xf>
    <xf numFmtId="164" fontId="0" fillId="0" borderId="48" xfId="23" applyNumberFormat="1" applyBorder="1" applyAlignment="1">
      <alignment vertical="top"/>
      <protection/>
    </xf>
    <xf numFmtId="164" fontId="0" fillId="0" borderId="42" xfId="23" applyNumberFormat="1" applyBorder="1" applyAlignment="1">
      <alignment vertical="top"/>
      <protection/>
    </xf>
    <xf numFmtId="164" fontId="0" fillId="0" borderId="22" xfId="23" applyNumberFormat="1" applyBorder="1" applyAlignment="1">
      <alignment horizontal="right" vertical="top" wrapText="1"/>
      <protection/>
    </xf>
    <xf numFmtId="0" fontId="0" fillId="0" borderId="36" xfId="23" applyBorder="1" applyAlignment="1">
      <alignment horizontal="center" vertical="top" wrapText="1"/>
      <protection/>
    </xf>
    <xf numFmtId="0" fontId="0" fillId="0" borderId="19" xfId="23" applyBorder="1" applyAlignment="1">
      <alignment horizontal="center" vertical="top" wrapText="1"/>
      <protection/>
    </xf>
    <xf numFmtId="164" fontId="3" fillId="15" borderId="18" xfId="23" applyNumberFormat="1" applyFont="1" applyFill="1" applyBorder="1">
      <alignment/>
      <protection/>
    </xf>
    <xf numFmtId="164" fontId="0" fillId="15" borderId="18" xfId="23" applyNumberFormat="1" applyFill="1" applyBorder="1">
      <alignment/>
      <protection/>
    </xf>
    <xf numFmtId="164" fontId="0" fillId="15" borderId="49" xfId="23" applyNumberFormat="1" applyFill="1" applyBorder="1">
      <alignment/>
      <protection/>
    </xf>
    <xf numFmtId="165" fontId="0" fillId="0" borderId="48" xfId="23" applyNumberFormat="1" applyBorder="1">
      <alignment/>
      <protection/>
    </xf>
    <xf numFmtId="0" fontId="3" fillId="0" borderId="14" xfId="23" applyFont="1" applyBorder="1" applyAlignment="1">
      <alignment vertical="top" wrapText="1"/>
      <protection/>
    </xf>
    <xf numFmtId="164" fontId="3" fillId="0" borderId="15" xfId="23" applyNumberFormat="1" applyFont="1" applyBorder="1">
      <alignment/>
      <protection/>
    </xf>
    <xf numFmtId="0" fontId="3" fillId="0" borderId="23"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Border="1" applyAlignment="1">
      <alignment horizontal="center" vertical="top" wrapText="1"/>
      <protection/>
    </xf>
    <xf numFmtId="165" fontId="3" fillId="0" borderId="14" xfId="23" applyNumberFormat="1" applyFont="1" applyBorder="1">
      <alignment/>
      <protection/>
    </xf>
    <xf numFmtId="0" fontId="0" fillId="0" borderId="10" xfId="23" applyFont="1" applyBorder="1" applyAlignment="1">
      <alignment horizontal="left" vertical="top" wrapText="1" indent="1"/>
      <protection/>
    </xf>
    <xf numFmtId="0" fontId="0" fillId="0" borderId="34" xfId="23" applyFont="1" applyBorder="1" applyAlignment="1">
      <alignment horizontal="left" vertical="top" wrapText="1" indent="1"/>
      <protection/>
    </xf>
    <xf numFmtId="0" fontId="0" fillId="0" borderId="10" xfId="23" applyFont="1" applyBorder="1" applyAlignment="1">
      <alignment horizontal="left" vertical="top" wrapText="1"/>
      <protection/>
    </xf>
    <xf numFmtId="0" fontId="0" fillId="0" borderId="0" xfId="23" applyAlignment="1">
      <alignment vertical="top"/>
      <protection/>
    </xf>
    <xf numFmtId="165" fontId="0" fillId="0" borderId="10" xfId="23" applyNumberFormat="1" applyBorder="1" applyAlignment="1">
      <alignment vertical="top"/>
      <protection/>
    </xf>
    <xf numFmtId="0" fontId="36" fillId="0" borderId="0" xfId="23" applyFont="1" applyAlignment="1">
      <alignment horizontal="right"/>
      <protection/>
    </xf>
    <xf numFmtId="165" fontId="0" fillId="0" borderId="21" xfId="23" applyNumberFormat="1" applyBorder="1" applyAlignment="1">
      <alignment vertical="top"/>
      <protection/>
    </xf>
    <xf numFmtId="165" fontId="3" fillId="0" borderId="14" xfId="23" applyNumberFormat="1" applyFont="1" applyBorder="1" applyAlignment="1">
      <alignment vertical="top"/>
      <protection/>
    </xf>
    <xf numFmtId="0" fontId="3" fillId="0" borderId="50" xfId="23" applyFont="1" applyBorder="1" applyAlignment="1">
      <alignment horizontal="center" vertical="top" wrapText="1"/>
      <protection/>
    </xf>
    <xf numFmtId="0" fontId="3" fillId="0" borderId="15" xfId="23" applyFont="1" applyBorder="1" applyAlignment="1">
      <alignment horizontal="center" vertical="top" wrapText="1"/>
      <protection/>
    </xf>
    <xf numFmtId="0" fontId="0" fillId="0" borderId="10" xfId="23" applyFont="1" applyBorder="1">
      <alignment/>
      <protection/>
    </xf>
    <xf numFmtId="3" fontId="0" fillId="0" borderId="26" xfId="23" applyNumberFormat="1" applyBorder="1">
      <alignment/>
      <protection/>
    </xf>
    <xf numFmtId="3" fontId="0" fillId="0" borderId="12" xfId="23" applyNumberFormat="1" applyBorder="1">
      <alignment/>
      <protection/>
    </xf>
    <xf numFmtId="0" fontId="0" fillId="0" borderId="27" xfId="23" applyBorder="1">
      <alignment/>
      <protection/>
    </xf>
    <xf numFmtId="0" fontId="0" fillId="0" borderId="28" xfId="23" applyBorder="1">
      <alignment/>
      <protection/>
    </xf>
    <xf numFmtId="0" fontId="3" fillId="0" borderId="51" xfId="23" applyFont="1" applyBorder="1" applyAlignment="1">
      <alignment horizontal="center" vertical="top" wrapText="1"/>
      <protection/>
    </xf>
    <xf numFmtId="0" fontId="0" fillId="0" borderId="34" xfId="23" applyFont="1" applyBorder="1">
      <alignment/>
      <protection/>
    </xf>
    <xf numFmtId="3" fontId="0" fillId="0" borderId="35" xfId="23" applyNumberFormat="1" applyBorder="1">
      <alignment/>
      <protection/>
    </xf>
    <xf numFmtId="3" fontId="0" fillId="0" borderId="52" xfId="23" applyNumberFormat="1" applyBorder="1">
      <alignment/>
      <protection/>
    </xf>
    <xf numFmtId="3" fontId="0" fillId="0" borderId="31" xfId="23" applyNumberFormat="1" applyBorder="1">
      <alignment/>
      <protection/>
    </xf>
    <xf numFmtId="0" fontId="0" fillId="0" borderId="45" xfId="23" applyBorder="1">
      <alignment/>
      <protection/>
    </xf>
    <xf numFmtId="0" fontId="0" fillId="0" borderId="53" xfId="23" applyBorder="1">
      <alignment/>
      <protection/>
    </xf>
    <xf numFmtId="164" fontId="3" fillId="0" borderId="17" xfId="23" applyNumberFormat="1" applyFont="1" applyBorder="1">
      <alignment/>
      <protection/>
    </xf>
    <xf numFmtId="168" fontId="0" fillId="0" borderId="54" xfId="24" applyNumberFormat="1" applyBorder="1"/>
    <xf numFmtId="168" fontId="0" fillId="0" borderId="25" xfId="24" applyNumberFormat="1" applyBorder="1"/>
    <xf numFmtId="168" fontId="0" fillId="0" borderId="26" xfId="24" applyNumberFormat="1" applyBorder="1"/>
    <xf numFmtId="0" fontId="0" fillId="0" borderId="11" xfId="23" applyFont="1" applyBorder="1">
      <alignment/>
      <protection/>
    </xf>
    <xf numFmtId="168" fontId="0" fillId="0" borderId="29" xfId="23" applyNumberFormat="1" applyBorder="1">
      <alignment/>
      <protection/>
    </xf>
    <xf numFmtId="0" fontId="18" fillId="0" borderId="0" xfId="23" applyFont="1">
      <alignment/>
      <protection/>
    </xf>
    <xf numFmtId="164" fontId="3" fillId="0" borderId="39" xfId="23" applyNumberFormat="1" applyFont="1" applyBorder="1" applyAlignment="1">
      <alignment horizontal="right" vertical="top" wrapText="1"/>
      <protection/>
    </xf>
    <xf numFmtId="168" fontId="0" fillId="0" borderId="39" xfId="24" applyNumberFormat="1" applyBorder="1" applyAlignment="1">
      <alignment vertical="top"/>
    </xf>
    <xf numFmtId="0" fontId="3" fillId="0" borderId="20" xfId="23" applyFont="1" applyBorder="1" applyAlignment="1">
      <alignment horizontal="center"/>
      <protection/>
    </xf>
    <xf numFmtId="0" fontId="0" fillId="0" borderId="20" xfId="23" applyFont="1" applyBorder="1">
      <alignment/>
      <protection/>
    </xf>
    <xf numFmtId="0" fontId="0" fillId="0" borderId="14" xfId="23" applyFont="1" applyBorder="1">
      <alignment/>
      <protection/>
    </xf>
    <xf numFmtId="1" fontId="0" fillId="0" borderId="14" xfId="23" applyNumberFormat="1" applyBorder="1">
      <alignment/>
      <protection/>
    </xf>
    <xf numFmtId="0" fontId="3" fillId="0" borderId="23" xfId="23" applyFont="1" applyBorder="1" applyAlignment="1">
      <alignment horizontal="center" wrapText="1"/>
      <protection/>
    </xf>
    <xf numFmtId="0" fontId="3" fillId="0" borderId="54" xfId="23" applyFont="1" applyBorder="1" applyAlignment="1">
      <alignment horizontal="center" vertical="top" wrapText="1"/>
      <protection/>
    </xf>
    <xf numFmtId="1" fontId="0" fillId="0" borderId="54" xfId="23" applyNumberFormat="1" applyBorder="1">
      <alignment/>
      <protection/>
    </xf>
    <xf numFmtId="1" fontId="0" fillId="0" borderId="25" xfId="23" applyNumberFormat="1" applyBorder="1">
      <alignment/>
      <protection/>
    </xf>
    <xf numFmtId="1" fontId="0" fillId="0" borderId="26" xfId="23" applyNumberFormat="1" applyBorder="1">
      <alignment/>
      <protection/>
    </xf>
    <xf numFmtId="0" fontId="0" fillId="0" borderId="17" xfId="23" applyBorder="1">
      <alignment/>
      <protection/>
    </xf>
    <xf numFmtId="1" fontId="0" fillId="0" borderId="27" xfId="23" applyNumberFormat="1" applyBorder="1">
      <alignment/>
      <protection/>
    </xf>
    <xf numFmtId="1" fontId="0" fillId="0" borderId="28" xfId="23" applyNumberFormat="1" applyBorder="1">
      <alignment/>
      <protection/>
    </xf>
    <xf numFmtId="1" fontId="0" fillId="0" borderId="29" xfId="23" applyNumberFormat="1" applyBorder="1">
      <alignment/>
      <protection/>
    </xf>
    <xf numFmtId="164" fontId="0" fillId="0" borderId="11" xfId="23" applyNumberFormat="1" applyBorder="1">
      <alignment/>
      <protection/>
    </xf>
    <xf numFmtId="164" fontId="0" fillId="0" borderId="23" xfId="23" applyNumberFormat="1" applyBorder="1">
      <alignment/>
      <protection/>
    </xf>
    <xf numFmtId="164" fontId="0" fillId="0" borderId="14" xfId="23" applyNumberFormat="1" applyBorder="1">
      <alignment/>
      <protection/>
    </xf>
    <xf numFmtId="0" fontId="3" fillId="16" borderId="23" xfId="23" applyFont="1" applyFill="1" applyBorder="1" applyAlignment="1">
      <alignment horizontal="center" vertical="top" wrapText="1"/>
      <protection/>
    </xf>
    <xf numFmtId="0" fontId="3" fillId="16" borderId="20" xfId="23" applyFont="1" applyFill="1" applyBorder="1" applyAlignment="1">
      <alignment horizontal="center"/>
      <protection/>
    </xf>
    <xf numFmtId="164" fontId="3" fillId="0" borderId="14" xfId="23" applyNumberFormat="1" applyFont="1" applyBorder="1">
      <alignment/>
      <protection/>
    </xf>
    <xf numFmtId="0" fontId="35" fillId="0" borderId="0" xfId="23" applyFont="1">
      <alignment/>
      <protection/>
    </xf>
    <xf numFmtId="164" fontId="0" fillId="0" borderId="55" xfId="23" applyNumberFormat="1" applyBorder="1">
      <alignment/>
      <protection/>
    </xf>
    <xf numFmtId="0" fontId="3" fillId="16" borderId="23" xfId="23" applyFont="1" applyFill="1" applyBorder="1" applyAlignment="1">
      <alignment horizontal="center" wrapText="1"/>
      <protection/>
    </xf>
    <xf numFmtId="0" fontId="0" fillId="0" borderId="56" xfId="23" applyFont="1" applyBorder="1">
      <alignment/>
      <protection/>
    </xf>
    <xf numFmtId="0" fontId="0" fillId="0" borderId="55" xfId="23" applyFont="1" applyBorder="1">
      <alignment/>
      <protection/>
    </xf>
    <xf numFmtId="0" fontId="0" fillId="0" borderId="44" xfId="23" applyFont="1" applyBorder="1" applyAlignment="1">
      <alignment horizontal="center" vertical="top" wrapText="1"/>
      <protection/>
    </xf>
    <xf numFmtId="0" fontId="0" fillId="0" borderId="28" xfId="23" applyFont="1" applyBorder="1" applyAlignment="1">
      <alignment horizontal="center" vertical="top" wrapText="1"/>
      <protection/>
    </xf>
    <xf numFmtId="164" fontId="0" fillId="0" borderId="53" xfId="23" applyNumberFormat="1" applyBorder="1">
      <alignment/>
      <protection/>
    </xf>
    <xf numFmtId="164" fontId="0" fillId="0" borderId="57" xfId="23" applyNumberFormat="1" applyBorder="1">
      <alignment/>
      <protection/>
    </xf>
    <xf numFmtId="0" fontId="3" fillId="0" borderId="24" xfId="23" applyFont="1" applyBorder="1" applyAlignment="1">
      <alignment horizontal="center" vertical="top" wrapText="1"/>
      <protection/>
    </xf>
    <xf numFmtId="0" fontId="0" fillId="0" borderId="27" xfId="23" applyFont="1" applyBorder="1" applyAlignment="1">
      <alignment horizontal="center" vertical="top" wrapText="1"/>
      <protection/>
    </xf>
    <xf numFmtId="164" fontId="0" fillId="0" borderId="58" xfId="23" applyNumberFormat="1" applyBorder="1">
      <alignment/>
      <protection/>
    </xf>
    <xf numFmtId="164" fontId="0" fillId="0" borderId="59" xfId="23" applyNumberFormat="1" applyFont="1" applyBorder="1">
      <alignment/>
      <protection/>
    </xf>
    <xf numFmtId="164" fontId="0" fillId="0" borderId="60" xfId="23" applyNumberFormat="1" applyBorder="1">
      <alignment/>
      <protection/>
    </xf>
    <xf numFmtId="164" fontId="0" fillId="0" borderId="16" xfId="23" applyNumberFormat="1" applyBorder="1">
      <alignment/>
      <protection/>
    </xf>
    <xf numFmtId="170" fontId="0" fillId="0" borderId="29" xfId="23" applyNumberFormat="1" applyBorder="1" applyAlignment="1">
      <alignment vertical="top"/>
      <protection/>
    </xf>
    <xf numFmtId="170" fontId="0" fillId="0" borderId="0" xfId="23" applyNumberFormat="1">
      <alignment/>
      <protection/>
    </xf>
    <xf numFmtId="9" fontId="0" fillId="0" borderId="29" xfId="23" applyNumberFormat="1" applyBorder="1" applyAlignment="1">
      <alignment horizontal="right" vertical="top" wrapText="1"/>
      <protection/>
    </xf>
    <xf numFmtId="9" fontId="0" fillId="0" borderId="0" xfId="23" applyNumberFormat="1">
      <alignment/>
      <protection/>
    </xf>
    <xf numFmtId="169" fontId="36" fillId="0" borderId="0" xfId="23" applyNumberFormat="1" applyFont="1">
      <alignment/>
      <protection/>
    </xf>
    <xf numFmtId="171" fontId="36" fillId="0" borderId="0" xfId="23" applyNumberFormat="1" applyFont="1">
      <alignment/>
      <protection/>
    </xf>
    <xf numFmtId="2" fontId="0" fillId="0" borderId="39" xfId="23" applyNumberFormat="1" applyBorder="1" applyAlignment="1">
      <alignment horizontal="right" vertical="top" wrapText="1"/>
      <protection/>
    </xf>
    <xf numFmtId="0" fontId="0" fillId="0" borderId="24" xfId="22" applyFont="1" applyBorder="1">
      <alignment/>
      <protection/>
    </xf>
    <xf numFmtId="164" fontId="0" fillId="0" borderId="19" xfId="22" applyNumberFormat="1" applyFont="1" applyBorder="1">
      <alignment/>
      <protection/>
    </xf>
    <xf numFmtId="164" fontId="0" fillId="0" borderId="18" xfId="23" applyNumberFormat="1" applyBorder="1" applyAlignment="1">
      <alignment horizontal="right" vertical="top" wrapText="1"/>
      <protection/>
    </xf>
    <xf numFmtId="1" fontId="0" fillId="0" borderId="18" xfId="23" applyNumberFormat="1" applyBorder="1" applyAlignment="1">
      <alignment horizontal="right" vertical="top" wrapText="1"/>
      <protection/>
    </xf>
    <xf numFmtId="0" fontId="0" fillId="0" borderId="47" xfId="23" applyBorder="1" applyAlignment="1">
      <alignment horizontal="right" vertical="top" wrapText="1"/>
      <protection/>
    </xf>
    <xf numFmtId="168" fontId="0" fillId="0" borderId="12" xfId="24" applyNumberFormat="1" applyBorder="1" applyAlignment="1">
      <alignment vertical="top"/>
    </xf>
    <xf numFmtId="0" fontId="0" fillId="0" borderId="10" xfId="23" applyFont="1" applyBorder="1" applyAlignment="1">
      <alignment horizontal="left" vertical="top" wrapText="1" indent="4"/>
      <protection/>
    </xf>
    <xf numFmtId="0" fontId="0" fillId="0" borderId="10" xfId="23" applyFont="1" applyBorder="1" applyAlignment="1">
      <alignment horizontal="left" vertical="top" wrapText="1" indent="6"/>
      <protection/>
    </xf>
    <xf numFmtId="164" fontId="0" fillId="0" borderId="15" xfId="23" applyNumberFormat="1" applyBorder="1">
      <alignment/>
      <protection/>
    </xf>
    <xf numFmtId="2" fontId="0" fillId="0" borderId="12" xfId="23" applyNumberFormat="1" applyBorder="1" applyAlignment="1">
      <alignment horizontal="right" vertical="top" wrapText="1"/>
      <protection/>
    </xf>
    <xf numFmtId="0" fontId="0" fillId="0" borderId="38" xfId="23" applyBorder="1" applyAlignment="1">
      <alignment horizontal="right" vertical="top" wrapText="1"/>
      <protection/>
    </xf>
    <xf numFmtId="168" fontId="0" fillId="0" borderId="42" xfId="24" applyNumberFormat="1" applyBorder="1" applyAlignment="1">
      <alignment vertical="top"/>
    </xf>
    <xf numFmtId="0" fontId="0" fillId="0" borderId="13" xfId="23" applyBorder="1" applyAlignment="1">
      <alignment horizontal="right" vertical="top" wrapText="1"/>
      <protection/>
    </xf>
    <xf numFmtId="164" fontId="0" fillId="0" borderId="47" xfId="23" applyNumberFormat="1" applyBorder="1" applyAlignment="1">
      <alignment vertical="top"/>
      <protection/>
    </xf>
    <xf numFmtId="168" fontId="0" fillId="0" borderId="47" xfId="24" applyNumberFormat="1" applyBorder="1" applyAlignment="1">
      <alignment vertical="top"/>
    </xf>
    <xf numFmtId="2" fontId="0" fillId="0" borderId="29" xfId="23" applyNumberFormat="1" applyBorder="1" applyAlignment="1">
      <alignment horizontal="right" vertical="top" wrapText="1"/>
      <protection/>
    </xf>
    <xf numFmtId="168" fontId="0" fillId="0" borderId="43" xfId="24" applyNumberFormat="1" applyBorder="1" applyAlignment="1">
      <alignment vertical="top"/>
    </xf>
    <xf numFmtId="168" fontId="0" fillId="0" borderId="33" xfId="24" applyNumberFormat="1" applyBorder="1" applyAlignment="1">
      <alignment vertical="top"/>
    </xf>
    <xf numFmtId="164" fontId="0" fillId="0" borderId="33" xfId="23" applyNumberFormat="1" applyBorder="1" applyAlignment="1">
      <alignment vertical="top"/>
      <protection/>
    </xf>
    <xf numFmtId="164" fontId="0" fillId="0" borderId="44" xfId="23" applyNumberFormat="1" applyBorder="1" applyAlignment="1">
      <alignment vertical="top"/>
      <protection/>
    </xf>
    <xf numFmtId="168" fontId="0" fillId="0" borderId="38" xfId="24" applyNumberFormat="1" applyBorder="1" applyAlignment="1">
      <alignment vertical="top"/>
    </xf>
    <xf numFmtId="168" fontId="0" fillId="0" borderId="13" xfId="24" applyNumberFormat="1" applyBorder="1" applyAlignment="1">
      <alignment vertical="top"/>
    </xf>
    <xf numFmtId="168" fontId="0" fillId="0" borderId="27" xfId="24" applyNumberFormat="1" applyBorder="1" applyAlignment="1">
      <alignment vertical="top"/>
    </xf>
    <xf numFmtId="0" fontId="0" fillId="0" borderId="61" xfId="22" applyFont="1" applyBorder="1">
      <alignment/>
      <protection/>
    </xf>
    <xf numFmtId="0" fontId="0" fillId="0" borderId="11" xfId="0" applyBorder="1" applyAlignment="1">
      <alignment horizontal="left" indent="3"/>
    </xf>
    <xf numFmtId="0" fontId="0" fillId="0" borderId="23" xfId="23" applyFont="1" applyBorder="1" applyAlignment="1">
      <alignment horizontal="left"/>
      <protection/>
    </xf>
    <xf numFmtId="0" fontId="0" fillId="0" borderId="10" xfId="0" applyBorder="1" applyAlignment="1">
      <alignment horizontal="left" indent="3"/>
    </xf>
    <xf numFmtId="0" fontId="0" fillId="0" borderId="34" xfId="0" applyBorder="1" applyAlignment="1">
      <alignment horizontal="left" indent="3"/>
    </xf>
    <xf numFmtId="0" fontId="0" fillId="0" borderId="21" xfId="23" applyFont="1" applyBorder="1" applyAlignment="1">
      <alignment horizontal="left"/>
      <protection/>
    </xf>
    <xf numFmtId="164" fontId="0" fillId="0" borderId="22" xfId="22" applyNumberFormat="1" applyFont="1" applyBorder="1">
      <alignment/>
      <protection/>
    </xf>
    <xf numFmtId="164" fontId="0" fillId="0" borderId="40" xfId="22" applyNumberFormat="1" applyFont="1" applyBorder="1">
      <alignment/>
      <protection/>
    </xf>
    <xf numFmtId="164" fontId="0" fillId="0" borderId="24" xfId="22" applyNumberFormat="1" applyFont="1" applyBorder="1">
      <alignment/>
      <protection/>
    </xf>
    <xf numFmtId="164" fontId="0" fillId="0" borderId="23" xfId="22" applyNumberFormat="1" applyFont="1" applyBorder="1">
      <alignment/>
      <protection/>
    </xf>
    <xf numFmtId="164" fontId="0" fillId="0" borderId="10" xfId="22" applyNumberFormat="1" applyFont="1" applyBorder="1">
      <alignment/>
      <protection/>
    </xf>
    <xf numFmtId="164" fontId="0" fillId="0" borderId="11" xfId="22" applyNumberFormat="1" applyFont="1" applyBorder="1">
      <alignment/>
      <protection/>
    </xf>
    <xf numFmtId="164" fontId="0" fillId="0" borderId="14" xfId="22" applyNumberFormat="1" applyFont="1" applyBorder="1">
      <alignment/>
      <protection/>
    </xf>
    <xf numFmtId="0" fontId="0" fillId="0" borderId="10" xfId="23" applyFont="1" applyBorder="1" applyAlignment="1">
      <alignment horizontal="left"/>
      <protection/>
    </xf>
    <xf numFmtId="0" fontId="0" fillId="0" borderId="11" xfId="23" applyFont="1" applyBorder="1" applyAlignment="1">
      <alignment horizontal="left"/>
      <protection/>
    </xf>
    <xf numFmtId="164" fontId="0" fillId="0" borderId="55" xfId="22" applyNumberFormat="1" applyFont="1" applyBorder="1">
      <alignment/>
      <protection/>
    </xf>
    <xf numFmtId="0" fontId="0" fillId="0" borderId="0" xfId="23" applyAlignment="1">
      <alignment horizontal="right"/>
      <protection/>
    </xf>
    <xf numFmtId="0" fontId="0" fillId="0" borderId="0" xfId="23" applyFont="1" applyAlignment="1" quotePrefix="1">
      <alignment vertical="top"/>
      <protection/>
    </xf>
    <xf numFmtId="165" fontId="0" fillId="0" borderId="56" xfId="23" applyNumberFormat="1" applyBorder="1" applyAlignment="1">
      <alignment vertical="top"/>
      <protection/>
    </xf>
    <xf numFmtId="165" fontId="0" fillId="0" borderId="23" xfId="23" applyNumberFormat="1" applyBorder="1" applyAlignment="1">
      <alignment vertical="top"/>
      <protection/>
    </xf>
    <xf numFmtId="0" fontId="37" fillId="0" borderId="0" xfId="23" applyFont="1">
      <alignment/>
      <protection/>
    </xf>
    <xf numFmtId="0" fontId="3" fillId="0" borderId="11" xfId="23" applyFont="1" applyBorder="1">
      <alignment/>
      <protection/>
    </xf>
    <xf numFmtId="0" fontId="0" fillId="0" borderId="10" xfId="23" applyBorder="1" quotePrefix="1">
      <alignment/>
      <protection/>
    </xf>
    <xf numFmtId="1" fontId="38" fillId="0" borderId="47" xfId="42" applyNumberFormat="1" applyFont="1" applyBorder="1" applyAlignment="1">
      <alignment vertical="top"/>
      <protection/>
    </xf>
    <xf numFmtId="1" fontId="38" fillId="0" borderId="52" xfId="42" applyNumberFormat="1" applyFont="1" applyBorder="1" applyAlignment="1">
      <alignment vertical="top"/>
      <protection/>
    </xf>
    <xf numFmtId="0" fontId="38" fillId="0" borderId="10" xfId="26" applyFont="1" applyBorder="1" applyAlignment="1">
      <alignment horizontal="left" vertical="top" wrapText="1" indent="4"/>
      <protection/>
    </xf>
    <xf numFmtId="0" fontId="38" fillId="0" borderId="10" xfId="26" applyFont="1" applyBorder="1" applyAlignment="1">
      <alignment horizontal="left" wrapText="1" indent="4"/>
      <protection/>
    </xf>
    <xf numFmtId="0" fontId="38" fillId="0" borderId="11" xfId="26" applyFont="1" applyBorder="1" applyAlignment="1">
      <alignment horizontal="left" wrapText="1" indent="4"/>
      <protection/>
    </xf>
    <xf numFmtId="0" fontId="38" fillId="0" borderId="11" xfId="26" applyFont="1" applyBorder="1" applyAlignment="1">
      <alignment horizontal="left" vertical="top" wrapText="1" indent="4"/>
      <protection/>
    </xf>
    <xf numFmtId="0" fontId="0" fillId="0" borderId="56" xfId="23" applyBorder="1">
      <alignment/>
      <protection/>
    </xf>
    <xf numFmtId="0" fontId="0" fillId="0" borderId="11" xfId="23" applyBorder="1">
      <alignment/>
      <protection/>
    </xf>
    <xf numFmtId="1" fontId="0" fillId="0" borderId="18" xfId="24" applyNumberFormat="1" applyFont="1" applyFill="1" applyBorder="1"/>
    <xf numFmtId="164" fontId="0" fillId="0" borderId="18" xfId="24" applyNumberFormat="1" applyFont="1" applyFill="1" applyBorder="1"/>
    <xf numFmtId="164" fontId="3" fillId="0" borderId="49" xfId="23" applyNumberFormat="1" applyFont="1" applyBorder="1">
      <alignment/>
      <protection/>
    </xf>
    <xf numFmtId="1" fontId="38" fillId="0" borderId="42" xfId="42" applyNumberFormat="1" applyFont="1" applyBorder="1" applyAlignment="1">
      <alignment vertical="top"/>
      <protection/>
    </xf>
    <xf numFmtId="164" fontId="0" fillId="0" borderId="44" xfId="23" applyNumberFormat="1" applyBorder="1" applyAlignment="1">
      <alignment vertical="top"/>
      <protection/>
    </xf>
    <xf numFmtId="1" fontId="38" fillId="0" borderId="28" xfId="42" applyNumberFormat="1" applyFont="1" applyBorder="1" applyAlignment="1">
      <alignment vertical="top"/>
      <protection/>
    </xf>
    <xf numFmtId="164" fontId="0" fillId="0" borderId="33" xfId="23" applyNumberFormat="1" applyBorder="1" applyAlignment="1">
      <alignment horizontal="right" vertical="top" wrapText="1"/>
      <protection/>
    </xf>
    <xf numFmtId="164" fontId="0" fillId="0" borderId="44" xfId="23" applyNumberFormat="1" applyBorder="1" applyAlignment="1">
      <alignment horizontal="right" vertical="top" wrapText="1"/>
      <protection/>
    </xf>
    <xf numFmtId="0" fontId="0" fillId="0" borderId="28" xfId="23" applyBorder="1" applyAlignment="1">
      <alignment horizontal="right" vertical="top" wrapText="1"/>
      <protection/>
    </xf>
    <xf numFmtId="164" fontId="0" fillId="0" borderId="32" xfId="23" applyNumberFormat="1" applyBorder="1" applyAlignment="1">
      <alignment horizontal="right" vertical="top" wrapText="1"/>
      <protection/>
    </xf>
    <xf numFmtId="2" fontId="0" fillId="0" borderId="18" xfId="24" applyNumberFormat="1" applyFont="1" applyFill="1" applyBorder="1"/>
    <xf numFmtId="165" fontId="3" fillId="0" borderId="21" xfId="23" applyNumberFormat="1" applyFont="1" applyBorder="1">
      <alignment/>
      <protection/>
    </xf>
    <xf numFmtId="165" fontId="3" fillId="0" borderId="10" xfId="23" applyNumberFormat="1" applyFont="1" applyBorder="1">
      <alignment/>
      <protection/>
    </xf>
    <xf numFmtId="165" fontId="0" fillId="0" borderId="10" xfId="23" applyNumberFormat="1" applyBorder="1">
      <alignment/>
      <protection/>
    </xf>
    <xf numFmtId="165" fontId="0" fillId="0" borderId="34" xfId="23" applyNumberFormat="1" applyBorder="1">
      <alignment/>
      <protection/>
    </xf>
    <xf numFmtId="3" fontId="0" fillId="0" borderId="54" xfId="23" applyNumberFormat="1" applyBorder="1">
      <alignment/>
      <protection/>
    </xf>
    <xf numFmtId="3" fontId="0" fillId="0" borderId="25" xfId="23" applyNumberFormat="1" applyBorder="1">
      <alignment/>
      <protection/>
    </xf>
    <xf numFmtId="3" fontId="0" fillId="0" borderId="13" xfId="23" applyNumberFormat="1" applyBorder="1">
      <alignment/>
      <protection/>
    </xf>
    <xf numFmtId="3" fontId="0" fillId="0" borderId="47" xfId="23" applyNumberFormat="1" applyBorder="1">
      <alignment/>
      <protection/>
    </xf>
    <xf numFmtId="164" fontId="0" fillId="0" borderId="62" xfId="23" applyNumberFormat="1" applyBorder="1" applyAlignment="1">
      <alignment horizontal="right" vertical="top" wrapText="1"/>
      <protection/>
    </xf>
    <xf numFmtId="164" fontId="0" fillId="0" borderId="24" xfId="23" applyNumberFormat="1" applyBorder="1" applyAlignment="1">
      <alignment horizontal="right" vertical="top" wrapText="1"/>
      <protection/>
    </xf>
    <xf numFmtId="164" fontId="0" fillId="0" borderId="13" xfId="23" applyNumberFormat="1" applyBorder="1" applyAlignment="1">
      <alignment horizontal="right" vertical="top" wrapText="1"/>
      <protection/>
    </xf>
    <xf numFmtId="164" fontId="0" fillId="0" borderId="27" xfId="23" applyNumberFormat="1" applyBorder="1" applyAlignment="1">
      <alignment horizontal="right" vertical="top" wrapText="1"/>
      <protection/>
    </xf>
    <xf numFmtId="0" fontId="0" fillId="0" borderId="21" xfId="23" applyFont="1" applyBorder="1" applyAlignment="1">
      <alignment horizontal="left" vertical="top" wrapText="1" indent="1"/>
      <protection/>
    </xf>
    <xf numFmtId="0" fontId="0" fillId="0" borderId="56" xfId="23" applyFont="1" applyBorder="1" applyAlignment="1">
      <alignment horizontal="left" vertical="top" wrapText="1" indent="1"/>
      <protection/>
    </xf>
    <xf numFmtId="0" fontId="3" fillId="0" borderId="63" xfId="23" applyFont="1" applyBorder="1" applyAlignment="1">
      <alignment horizontal="center" vertical="top" wrapText="1"/>
      <protection/>
    </xf>
    <xf numFmtId="165" fontId="0" fillId="0" borderId="0" xfId="23" applyNumberFormat="1" quotePrefix="1">
      <alignment/>
      <protection/>
    </xf>
    <xf numFmtId="2" fontId="0" fillId="0" borderId="39" xfId="23" applyNumberFormat="1" applyBorder="1">
      <alignment/>
      <protection/>
    </xf>
    <xf numFmtId="2" fontId="0" fillId="0" borderId="15" xfId="23" applyNumberFormat="1" applyBorder="1">
      <alignment/>
      <protection/>
    </xf>
    <xf numFmtId="164" fontId="3" fillId="0" borderId="24" xfId="23" applyNumberFormat="1" applyFont="1" applyBorder="1" applyAlignment="1">
      <alignment horizontal="right" vertical="top" wrapText="1"/>
      <protection/>
    </xf>
    <xf numFmtId="0" fontId="18" fillId="0" borderId="0" xfId="22" applyFont="1">
      <alignment/>
      <protection/>
    </xf>
    <xf numFmtId="2" fontId="0" fillId="0" borderId="12" xfId="23" applyNumberFormat="1" applyBorder="1">
      <alignment/>
      <protection/>
    </xf>
    <xf numFmtId="164" fontId="3" fillId="0" borderId="39" xfId="23" applyNumberFormat="1" applyFont="1" applyBorder="1" applyAlignment="1">
      <alignment vertical="top"/>
      <protection/>
    </xf>
    <xf numFmtId="164" fontId="0" fillId="0" borderId="26" xfId="23" applyNumberFormat="1" applyFont="1" applyBorder="1">
      <alignment/>
      <protection/>
    </xf>
    <xf numFmtId="164" fontId="0" fillId="0" borderId="17" xfId="23" applyNumberFormat="1" applyFont="1" applyBorder="1">
      <alignment/>
      <protection/>
    </xf>
    <xf numFmtId="0" fontId="39" fillId="0" borderId="0" xfId="23" applyFont="1">
      <alignment/>
      <protection/>
    </xf>
    <xf numFmtId="0" fontId="40" fillId="0" borderId="0" xfId="23" applyFont="1">
      <alignment/>
      <protection/>
    </xf>
    <xf numFmtId="165" fontId="0" fillId="15" borderId="13" xfId="23" applyNumberFormat="1" applyFill="1" applyBorder="1">
      <alignment/>
      <protection/>
    </xf>
    <xf numFmtId="164" fontId="3" fillId="0" borderId="24" xfId="23" applyNumberFormat="1" applyFont="1" applyBorder="1" applyAlignment="1">
      <alignment horizontal="right" vertical="top" wrapText="1"/>
      <protection/>
    </xf>
    <xf numFmtId="0" fontId="41" fillId="0" borderId="0" xfId="23" applyFont="1">
      <alignment/>
      <protection/>
    </xf>
    <xf numFmtId="0" fontId="3" fillId="15" borderId="15" xfId="23" applyFont="1" applyFill="1" applyBorder="1">
      <alignment/>
      <protection/>
    </xf>
    <xf numFmtId="164" fontId="0" fillId="15" borderId="41" xfId="23" applyNumberFormat="1" applyFill="1" applyBorder="1">
      <alignment/>
      <protection/>
    </xf>
    <xf numFmtId="164" fontId="0" fillId="15" borderId="29" xfId="23" applyNumberFormat="1" applyFill="1" applyBorder="1">
      <alignment/>
      <protection/>
    </xf>
    <xf numFmtId="0" fontId="0" fillId="15" borderId="0" xfId="23" applyFill="1">
      <alignment/>
      <protection/>
    </xf>
    <xf numFmtId="164" fontId="0" fillId="15" borderId="26" xfId="23" applyNumberFormat="1" applyFill="1" applyBorder="1">
      <alignment/>
      <protection/>
    </xf>
    <xf numFmtId="164" fontId="0" fillId="15" borderId="17" xfId="23" applyNumberFormat="1" applyFill="1" applyBorder="1">
      <alignment/>
      <protection/>
    </xf>
    <xf numFmtId="165" fontId="38" fillId="0" borderId="39" xfId="23" applyNumberFormat="1" applyFont="1" applyBorder="1">
      <alignment/>
      <protection/>
    </xf>
    <xf numFmtId="165" fontId="38" fillId="0" borderId="48" xfId="23" applyNumberFormat="1" applyFont="1" applyBorder="1">
      <alignment/>
      <protection/>
    </xf>
    <xf numFmtId="165" fontId="38" fillId="0" borderId="30" xfId="23" applyNumberFormat="1" applyFont="1" applyBorder="1">
      <alignment/>
      <protection/>
    </xf>
    <xf numFmtId="165" fontId="38" fillId="0" borderId="30" xfId="23" applyNumberFormat="1" applyFont="1" applyBorder="1" applyAlignment="1">
      <alignment horizontal="right"/>
      <protection/>
    </xf>
    <xf numFmtId="165" fontId="38" fillId="0" borderId="36" xfId="23" applyNumberFormat="1" applyFont="1" applyBorder="1">
      <alignment/>
      <protection/>
    </xf>
    <xf numFmtId="165" fontId="38" fillId="0" borderId="46" xfId="23" applyNumberFormat="1" applyFont="1" applyBorder="1">
      <alignment/>
      <protection/>
    </xf>
    <xf numFmtId="164" fontId="0" fillId="0" borderId="45" xfId="23" applyNumberFormat="1" applyFont="1" applyBorder="1">
      <alignment/>
      <protection/>
    </xf>
    <xf numFmtId="0" fontId="0" fillId="0" borderId="0" xfId="0" applyAlignment="1">
      <alignment wrapText="1" shrinkToFit="1"/>
    </xf>
    <xf numFmtId="165" fontId="0" fillId="15" borderId="21" xfId="23" applyNumberFormat="1" applyFill="1" applyBorder="1" applyAlignment="1">
      <alignment vertical="top"/>
      <protection/>
    </xf>
    <xf numFmtId="164" fontId="0" fillId="15" borderId="44" xfId="23" applyNumberFormat="1" applyFill="1" applyBorder="1" applyAlignment="1">
      <alignment horizontal="right" vertical="top" wrapText="1"/>
      <protection/>
    </xf>
    <xf numFmtId="0" fontId="0" fillId="15" borderId="28" xfId="23" applyFill="1" applyBorder="1" applyAlignment="1">
      <alignment horizontal="right" vertical="top" wrapText="1"/>
      <protection/>
    </xf>
    <xf numFmtId="2" fontId="0" fillId="15" borderId="18" xfId="24" applyNumberFormat="1" applyFont="1" applyFill="1" applyBorder="1"/>
    <xf numFmtId="0" fontId="39" fillId="17" borderId="0" xfId="22" applyFont="1" applyFill="1">
      <alignment/>
      <protection/>
    </xf>
    <xf numFmtId="165" fontId="38" fillId="0" borderId="64" xfId="23" applyNumberFormat="1" applyFont="1" applyBorder="1" applyAlignment="1">
      <alignment horizontal="right"/>
      <protection/>
    </xf>
    <xf numFmtId="4" fontId="38" fillId="0" borderId="46" xfId="23" applyNumberFormat="1" applyFont="1" applyBorder="1">
      <alignment/>
      <protection/>
    </xf>
    <xf numFmtId="165" fontId="42" fillId="0" borderId="65" xfId="23" applyNumberFormat="1" applyFont="1" applyBorder="1">
      <alignment/>
      <protection/>
    </xf>
    <xf numFmtId="164" fontId="38" fillId="0" borderId="24" xfId="22" applyNumberFormat="1" applyFont="1" applyBorder="1">
      <alignment/>
      <protection/>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21" applyFont="1" applyFill="1" applyBorder="1" applyAlignment="1">
      <alignment horizontal="center" vertical="top" wrapText="1"/>
    </xf>
    <xf numFmtId="0" fontId="8" fillId="0" borderId="0" xfId="0" applyFont="1" applyAlignment="1">
      <alignment horizontal="left" vertical="top" wrapText="1"/>
    </xf>
    <xf numFmtId="0" fontId="9" fillId="0" borderId="0" xfId="20" applyFont="1" applyFill="1" applyBorder="1" applyAlignment="1">
      <alignment horizontal="left" vertical="top" wrapText="1"/>
    </xf>
    <xf numFmtId="0" fontId="3" fillId="0" borderId="66" xfId="23" applyFont="1" applyBorder="1" applyAlignment="1">
      <alignment horizontal="center" vertical="center"/>
      <protection/>
    </xf>
    <xf numFmtId="0" fontId="3" fillId="0" borderId="24" xfId="23" applyFont="1" applyBorder="1" applyAlignment="1">
      <alignment horizontal="center" vertical="center"/>
      <protection/>
    </xf>
    <xf numFmtId="0" fontId="3" fillId="0" borderId="55" xfId="23" applyFont="1" applyBorder="1" applyAlignment="1">
      <alignment vertical="top"/>
      <protection/>
    </xf>
    <xf numFmtId="0" fontId="0" fillId="0" borderId="20" xfId="23" applyBorder="1" applyAlignment="1">
      <alignment vertical="top"/>
      <protection/>
    </xf>
    <xf numFmtId="0" fontId="3" fillId="0" borderId="58" xfId="23" applyFont="1" applyBorder="1" applyAlignment="1">
      <alignment horizontal="center" vertical="top"/>
      <protection/>
    </xf>
    <xf numFmtId="0" fontId="0" fillId="0" borderId="45" xfId="23" applyBorder="1" applyAlignment="1">
      <alignment horizontal="center" vertical="top"/>
      <protection/>
    </xf>
    <xf numFmtId="0" fontId="3" fillId="0" borderId="57" xfId="23" applyFont="1" applyBorder="1" applyAlignment="1">
      <alignment horizontal="center" vertical="top"/>
      <protection/>
    </xf>
    <xf numFmtId="0" fontId="0" fillId="0" borderId="17" xfId="23" applyBorder="1" applyAlignment="1">
      <alignment horizontal="center" vertical="top"/>
      <protection/>
    </xf>
    <xf numFmtId="0" fontId="3" fillId="0" borderId="54" xfId="23" applyFont="1" applyBorder="1" applyAlignment="1">
      <alignment horizontal="center" vertical="center"/>
      <protection/>
    </xf>
    <xf numFmtId="0" fontId="3" fillId="0" borderId="26" xfId="23" applyFont="1" applyBorder="1" applyAlignment="1">
      <alignment horizontal="center" vertical="center"/>
      <protection/>
    </xf>
    <xf numFmtId="0" fontId="0" fillId="0" borderId="0" xfId="23" applyFont="1" applyAlignment="1">
      <alignment horizontal="left" vertical="top" wrapText="1"/>
      <protection/>
    </xf>
    <xf numFmtId="0" fontId="3" fillId="0" borderId="58" xfId="23" applyFont="1" applyBorder="1" applyAlignment="1">
      <alignment horizontal="center"/>
      <protection/>
    </xf>
    <xf numFmtId="0" fontId="3" fillId="0" borderId="45" xfId="23" applyFont="1" applyBorder="1" applyAlignment="1">
      <alignment horizontal="center"/>
      <protection/>
    </xf>
    <xf numFmtId="0" fontId="3" fillId="0" borderId="55" xfId="23" applyFont="1" applyBorder="1" applyAlignment="1">
      <alignment horizontal="center"/>
      <protection/>
    </xf>
    <xf numFmtId="0" fontId="3" fillId="0" borderId="20" xfId="23" applyFont="1" applyBorder="1" applyAlignment="1">
      <alignment horizontal="center"/>
      <protection/>
    </xf>
    <xf numFmtId="0" fontId="3" fillId="0" borderId="38" xfId="23" applyFont="1" applyBorder="1" applyAlignment="1">
      <alignment horizontal="center" vertical="top"/>
      <protection/>
    </xf>
    <xf numFmtId="0" fontId="3" fillId="0" borderId="39" xfId="23" applyFont="1" applyBorder="1" applyAlignment="1">
      <alignment horizontal="center" vertical="top"/>
      <protection/>
    </xf>
    <xf numFmtId="0" fontId="3" fillId="0" borderId="55" xfId="23" applyFont="1" applyBorder="1" applyAlignment="1">
      <alignment horizontal="center" vertical="top"/>
      <protection/>
    </xf>
    <xf numFmtId="0" fontId="3" fillId="0" borderId="56" xfId="23" applyFont="1" applyBorder="1" applyAlignment="1">
      <alignment horizontal="center" vertical="top"/>
      <protection/>
    </xf>
    <xf numFmtId="0" fontId="3" fillId="0" borderId="20" xfId="23" applyFont="1" applyBorder="1" applyAlignment="1">
      <alignment horizontal="center" vertical="top"/>
      <protection/>
    </xf>
    <xf numFmtId="0" fontId="3" fillId="0" borderId="57" xfId="23" applyFont="1" applyBorder="1" applyAlignment="1">
      <alignment horizontal="center" vertical="top" wrapText="1"/>
      <protection/>
    </xf>
    <xf numFmtId="0" fontId="3" fillId="0" borderId="39" xfId="23" applyFont="1" applyBorder="1" applyAlignment="1">
      <alignment horizontal="center" vertical="top" wrapText="1"/>
      <protection/>
    </xf>
    <xf numFmtId="0" fontId="3" fillId="0" borderId="56" xfId="23" applyFont="1" applyBorder="1" applyAlignment="1">
      <alignment horizontal="center"/>
      <protection/>
    </xf>
    <xf numFmtId="0" fontId="3" fillId="0" borderId="58" xfId="23" applyFont="1" applyBorder="1" applyAlignment="1">
      <alignment horizontal="center" vertical="top" wrapText="1"/>
      <protection/>
    </xf>
    <xf numFmtId="0" fontId="3" fillId="0" borderId="38" xfId="23" applyFont="1" applyBorder="1" applyAlignment="1">
      <alignment horizontal="center" vertical="top" wrapText="1"/>
      <protection/>
    </xf>
    <xf numFmtId="0" fontId="3" fillId="0" borderId="59" xfId="23" applyFont="1" applyBorder="1" applyAlignment="1">
      <alignment horizontal="center" vertical="top" wrapText="1"/>
      <protection/>
    </xf>
    <xf numFmtId="0" fontId="3" fillId="0" borderId="42" xfId="23" applyFont="1" applyBorder="1" applyAlignment="1">
      <alignment horizontal="center" vertical="top" wrapText="1"/>
      <protection/>
    </xf>
    <xf numFmtId="0" fontId="3" fillId="0" borderId="55" xfId="23" applyFont="1" applyBorder="1" applyAlignment="1">
      <alignment horizontal="left" vertical="top"/>
      <protection/>
    </xf>
    <xf numFmtId="0" fontId="3" fillId="0" borderId="56" xfId="23" applyFont="1" applyBorder="1" applyAlignment="1">
      <alignment horizontal="left" vertical="top"/>
      <protection/>
    </xf>
    <xf numFmtId="0" fontId="3" fillId="0" borderId="20" xfId="23" applyFont="1" applyBorder="1" applyAlignment="1">
      <alignment horizontal="left" vertical="top"/>
      <protection/>
    </xf>
    <xf numFmtId="0" fontId="0" fillId="0" borderId="55" xfId="23" applyBorder="1" applyAlignment="1">
      <alignment horizontal="center"/>
      <protection/>
    </xf>
    <xf numFmtId="0" fontId="0" fillId="0" borderId="20" xfId="23" applyBorder="1" applyAlignment="1">
      <alignment horizontal="center"/>
      <protection/>
    </xf>
    <xf numFmtId="0" fontId="3" fillId="0" borderId="27" xfId="23" applyFont="1" applyBorder="1" applyAlignment="1">
      <alignment horizontal="center"/>
      <protection/>
    </xf>
    <xf numFmtId="0" fontId="3" fillId="0" borderId="28" xfId="23" applyFont="1" applyBorder="1" applyAlignment="1">
      <alignment horizontal="center"/>
      <protection/>
    </xf>
    <xf numFmtId="0" fontId="3" fillId="0" borderId="29" xfId="23" applyFont="1" applyBorder="1" applyAlignment="1">
      <alignment horizontal="center"/>
      <protection/>
    </xf>
    <xf numFmtId="0" fontId="42" fillId="0" borderId="37" xfId="23" applyFont="1" applyBorder="1" applyAlignment="1">
      <alignment horizontal="center" vertical="top" wrapText="1"/>
      <protection/>
    </xf>
    <xf numFmtId="0" fontId="42" fillId="0" borderId="25" xfId="23" applyFont="1" applyBorder="1" applyAlignment="1">
      <alignment horizontal="center" vertical="top" wrapText="1"/>
      <protection/>
    </xf>
  </cellXfs>
  <cellStyles count="42">
    <cellStyle name="Normal" xfId="0"/>
    <cellStyle name="Percent" xfId="15"/>
    <cellStyle name="Currency" xfId="16"/>
    <cellStyle name="Currency [0]" xfId="17"/>
    <cellStyle name="Comma" xfId="18"/>
    <cellStyle name="Comma [0]" xfId="19"/>
    <cellStyle name="1 antraštė" xfId="20"/>
    <cellStyle name="Hipersaitas" xfId="21"/>
    <cellStyle name="Standard 2" xfId="22"/>
    <cellStyle name="Standard 2 2" xfId="23"/>
    <cellStyle name="Procentai" xfId="24"/>
    <cellStyle name="Pavadinimas" xfId="25"/>
    <cellStyle name="Standard 5" xfId="26"/>
    <cellStyle name="Akzent1 2" xfId="27"/>
    <cellStyle name="Akzent2 2" xfId="28"/>
    <cellStyle name="Akzent3 2" xfId="29"/>
    <cellStyle name="Akzent4 2" xfId="30"/>
    <cellStyle name="Akzent5 2" xfId="31"/>
    <cellStyle name="Akzent6 2" xfId="32"/>
    <cellStyle name="Ausgabe 2" xfId="33"/>
    <cellStyle name="Berechnung 2" xfId="34"/>
    <cellStyle name="Eingabe 2" xfId="35"/>
    <cellStyle name="Ergebnis 2" xfId="36"/>
    <cellStyle name="Erklärender Text 2" xfId="37"/>
    <cellStyle name="Gut 2" xfId="38"/>
    <cellStyle name="Neutral 2" xfId="39"/>
    <cellStyle name="Notiz 2" xfId="40"/>
    <cellStyle name="Schlecht 2" xfId="41"/>
    <cellStyle name="Standard 2 3" xfId="42"/>
    <cellStyle name="Standard 3" xfId="43"/>
    <cellStyle name="Standard 4" xfId="44"/>
    <cellStyle name="Überschrift 1 2" xfId="45"/>
    <cellStyle name="Überschrift 2 2" xfId="46"/>
    <cellStyle name="Überschrift 3 2" xfId="47"/>
    <cellStyle name="Überschrift 4 2" xfId="48"/>
    <cellStyle name="Verknüpfte Zelle 2" xfId="49"/>
    <cellStyle name="Warnender Text 2" xfId="50"/>
    <cellStyle name="Zelle überprüfen 2" xfId="51"/>
    <cellStyle name="Standard 6" xfId="52"/>
    <cellStyle name="Standard 2 5" xfId="53"/>
    <cellStyle name="Standard 6 2" xfId="54"/>
    <cellStyle name="Standard 2 4" xfId="55"/>
  </cellStyles>
  <dxfs count="356">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5.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6.vml" /><Relationship Id="rId3"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7.vml" /><Relationship Id="rId3"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8.vml" /><Relationship Id="rId3" Type="http://schemas.openxmlformats.org/officeDocument/2006/relationships/printerSettings" Target="../printerSettings/printerSettings3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9.vml" /><Relationship Id="rId3" Type="http://schemas.openxmlformats.org/officeDocument/2006/relationships/printerSettings" Target="../printerSettings/printerSettings3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N20"/>
  <sheetViews>
    <sheetView showGridLines="0" zoomScale="130" zoomScaleNormal="130" workbookViewId="0" topLeftCell="A1">
      <selection activeCell="B18" sqref="B18:N18"/>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376" t="s">
        <v>466</v>
      </c>
      <c r="C10" s="377"/>
      <c r="D10" s="377"/>
      <c r="E10" s="377"/>
      <c r="F10" s="377"/>
      <c r="G10" s="377"/>
      <c r="H10" s="377"/>
      <c r="I10" s="377"/>
      <c r="J10" s="377"/>
      <c r="K10" s="377"/>
      <c r="L10" s="377"/>
      <c r="M10" s="377"/>
      <c r="N10" s="377"/>
    </row>
    <row r="12" spans="2:14" ht="24" customHeight="1">
      <c r="B12" s="380" t="s">
        <v>14</v>
      </c>
      <c r="C12" s="380"/>
      <c r="D12" s="380"/>
      <c r="E12" s="380"/>
      <c r="F12" s="380"/>
      <c r="G12" s="380"/>
      <c r="H12" s="380"/>
      <c r="I12" s="380"/>
      <c r="J12" s="380"/>
      <c r="K12" s="380"/>
      <c r="L12" s="380"/>
      <c r="M12" s="380"/>
      <c r="N12" s="380"/>
    </row>
    <row r="13" spans="2:14" ht="62.25" customHeight="1">
      <c r="B13" s="379" t="s">
        <v>467</v>
      </c>
      <c r="C13" s="379"/>
      <c r="D13" s="379"/>
      <c r="E13" s="379"/>
      <c r="F13" s="379"/>
      <c r="G13" s="379"/>
      <c r="H13" s="379"/>
      <c r="I13" s="379"/>
      <c r="J13" s="379"/>
      <c r="K13" s="379"/>
      <c r="L13" s="379"/>
      <c r="M13" s="379"/>
      <c r="N13" s="379"/>
    </row>
    <row r="14" spans="2:14" ht="15" customHeight="1">
      <c r="B14" s="379"/>
      <c r="C14" s="379"/>
      <c r="D14" s="379"/>
      <c r="E14" s="379"/>
      <c r="F14" s="379"/>
      <c r="G14" s="379"/>
      <c r="H14" s="379"/>
      <c r="I14" s="379"/>
      <c r="J14" s="379"/>
      <c r="K14" s="379"/>
      <c r="L14" s="379"/>
      <c r="M14" s="379"/>
      <c r="N14" s="379"/>
    </row>
    <row r="15" spans="2:14" ht="28.5" customHeight="1">
      <c r="B15" s="379" t="s">
        <v>18</v>
      </c>
      <c r="C15" s="379"/>
      <c r="D15" s="379"/>
      <c r="E15" s="379"/>
      <c r="F15" s="379"/>
      <c r="G15" s="379"/>
      <c r="H15" s="379"/>
      <c r="I15" s="379"/>
      <c r="J15" s="379"/>
      <c r="K15" s="379"/>
      <c r="L15" s="379"/>
      <c r="M15" s="379"/>
      <c r="N15" s="379"/>
    </row>
    <row r="16" spans="2:14" ht="24.75" customHeight="1">
      <c r="B16" s="379"/>
      <c r="C16" s="379"/>
      <c r="D16" s="379"/>
      <c r="E16" s="379"/>
      <c r="F16" s="379"/>
      <c r="G16" s="379"/>
      <c r="H16" s="379"/>
      <c r="I16" s="379"/>
      <c r="J16" s="379"/>
      <c r="K16" s="379"/>
      <c r="L16" s="379"/>
      <c r="M16" s="379"/>
      <c r="N16" s="379"/>
    </row>
    <row r="17" spans="2:14" ht="23.25" customHeight="1">
      <c r="B17" s="380" t="s">
        <v>15</v>
      </c>
      <c r="C17" s="380"/>
      <c r="D17" s="380"/>
      <c r="E17" s="380"/>
      <c r="F17" s="380"/>
      <c r="G17" s="380"/>
      <c r="H17" s="380"/>
      <c r="I17" s="380"/>
      <c r="J17" s="380"/>
      <c r="K17" s="380"/>
      <c r="L17" s="380"/>
      <c r="M17" s="380"/>
      <c r="N17" s="380"/>
    </row>
    <row r="18" spans="2:14" ht="131.25" customHeight="1">
      <c r="B18" s="379" t="s">
        <v>19</v>
      </c>
      <c r="C18" s="379"/>
      <c r="D18" s="379"/>
      <c r="E18" s="379"/>
      <c r="F18" s="379"/>
      <c r="G18" s="379"/>
      <c r="H18" s="379"/>
      <c r="I18" s="379"/>
      <c r="J18" s="379"/>
      <c r="K18" s="379"/>
      <c r="L18" s="379"/>
      <c r="M18" s="379"/>
      <c r="N18" s="379"/>
    </row>
    <row r="19" spans="2:14" ht="61.5" customHeight="1">
      <c r="B19" s="379"/>
      <c r="C19" s="379"/>
      <c r="D19" s="379"/>
      <c r="E19" s="379"/>
      <c r="F19" s="379"/>
      <c r="G19" s="379"/>
      <c r="H19" s="379"/>
      <c r="I19" s="379"/>
      <c r="J19" s="379"/>
      <c r="K19" s="379"/>
      <c r="L19" s="379"/>
      <c r="M19" s="379"/>
      <c r="N19" s="379"/>
    </row>
    <row r="20" spans="2:14" ht="174.75" customHeight="1">
      <c r="B20" s="378" t="s">
        <v>16</v>
      </c>
      <c r="C20" s="378"/>
      <c r="D20" s="378"/>
      <c r="E20" s="378"/>
      <c r="F20" s="378"/>
      <c r="G20" s="378"/>
      <c r="H20" s="378"/>
      <c r="I20" s="378"/>
      <c r="J20" s="378"/>
      <c r="K20" s="378"/>
      <c r="L20" s="378"/>
      <c r="M20" s="378"/>
      <c r="N20" s="378"/>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5"/>
  <sheetViews>
    <sheetView zoomScale="90" zoomScaleNormal="90" workbookViewId="0" topLeftCell="A1">
      <selection activeCell="E7" sqref="E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56</v>
      </c>
    </row>
    <row r="2" ht="4.5" customHeight="1"/>
    <row r="3" spans="2:3" ht="15">
      <c r="B3" s="7" t="s">
        <v>448</v>
      </c>
      <c r="C3" s="4" t="s">
        <v>57</v>
      </c>
    </row>
    <row r="4" spans="2:3" ht="15">
      <c r="B4" s="27" t="s">
        <v>369</v>
      </c>
      <c r="C4" s="4" t="s">
        <v>380</v>
      </c>
    </row>
    <row r="5" ht="14.25" customHeight="1">
      <c r="C5" s="4" t="s">
        <v>376</v>
      </c>
    </row>
    <row r="6" ht="14.25" customHeight="1" thickBot="1">
      <c r="E6" s="27" t="s">
        <v>471</v>
      </c>
    </row>
    <row r="7" spans="2:5" ht="16.5" customHeight="1" thickBot="1">
      <c r="B7" s="136"/>
      <c r="C7" s="137" t="s">
        <v>3</v>
      </c>
      <c r="D7" s="8"/>
      <c r="E7" t="s">
        <v>473</v>
      </c>
    </row>
    <row r="8" spans="1:3" ht="15">
      <c r="A8" s="9">
        <v>1</v>
      </c>
      <c r="B8" s="127" t="s">
        <v>0</v>
      </c>
      <c r="C8" s="135">
        <v>0</v>
      </c>
    </row>
    <row r="9" spans="1:3" ht="15">
      <c r="A9" s="9">
        <v>2</v>
      </c>
      <c r="B9" s="10" t="s">
        <v>8</v>
      </c>
      <c r="C9" s="29">
        <v>0</v>
      </c>
    </row>
    <row r="10" spans="1:3" ht="15">
      <c r="A10" s="9">
        <v>3</v>
      </c>
      <c r="B10" s="11" t="s">
        <v>2</v>
      </c>
      <c r="C10" s="30">
        <v>0</v>
      </c>
    </row>
    <row r="11" spans="1:3" ht="15" thickBot="1">
      <c r="A11" s="9">
        <v>6</v>
      </c>
      <c r="B11" s="10" t="s">
        <v>31</v>
      </c>
      <c r="C11" s="29" t="s">
        <v>373</v>
      </c>
    </row>
    <row r="12" spans="2:3" ht="15" thickBot="1">
      <c r="B12" s="12" t="s">
        <v>32</v>
      </c>
      <c r="C12" s="32">
        <f>SUM(C3:C11)</f>
        <v>0</v>
      </c>
    </row>
    <row r="13" spans="2:3" ht="15">
      <c r="B13" s="13"/>
      <c r="C13" s="14"/>
    </row>
    <row r="14" spans="2:3" ht="15" thickBot="1">
      <c r="B14" s="15"/>
      <c r="C14" s="16"/>
    </row>
    <row r="15" spans="2:14" ht="16.5" customHeight="1">
      <c r="B15" s="383" t="s">
        <v>1</v>
      </c>
      <c r="C15" s="385" t="s">
        <v>3</v>
      </c>
      <c r="D15" s="387" t="s">
        <v>4</v>
      </c>
      <c r="E15" s="381" t="s">
        <v>5</v>
      </c>
      <c r="F15" s="382"/>
      <c r="G15" s="381" t="s">
        <v>6</v>
      </c>
      <c r="H15" s="382"/>
      <c r="I15" s="381" t="s">
        <v>12</v>
      </c>
      <c r="J15" s="382"/>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v>0</v>
      </c>
      <c r="D22" s="18">
        <v>0</v>
      </c>
      <c r="E22" s="19">
        <v>0</v>
      </c>
      <c r="F22" s="20"/>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t="s">
        <v>373</v>
      </c>
      <c r="D25" s="18" t="s">
        <v>373</v>
      </c>
      <c r="E25" s="19" t="s">
        <v>373</v>
      </c>
      <c r="F25" s="20"/>
      <c r="G25" s="19"/>
      <c r="H25" s="20"/>
      <c r="I25" s="19"/>
      <c r="J25" s="20"/>
      <c r="K25" s="19"/>
      <c r="L25" s="20"/>
      <c r="N25" s="27"/>
    </row>
    <row r="26" spans="1:12" ht="15" thickBot="1">
      <c r="A26" s="9">
        <v>17</v>
      </c>
      <c r="B26" s="21" t="s">
        <v>9</v>
      </c>
      <c r="C26" s="32">
        <f>SUM(C17:C25)</f>
        <v>0</v>
      </c>
      <c r="D26" s="22"/>
      <c r="E26" s="23">
        <v>0</v>
      </c>
      <c r="F26" s="24">
        <v>0</v>
      </c>
      <c r="G26" s="23">
        <v>0</v>
      </c>
      <c r="H26" s="24">
        <v>0</v>
      </c>
      <c r="I26" s="23">
        <v>0</v>
      </c>
      <c r="J26" s="24">
        <v>0</v>
      </c>
      <c r="K26" s="23">
        <f>E26+G26-I26</f>
        <v>0</v>
      </c>
      <c r="L26" s="24">
        <f>F26+H26-J26</f>
        <v>0</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240" t="s">
        <v>377</v>
      </c>
      <c r="C31" s="140">
        <v>0</v>
      </c>
    </row>
    <row r="32" spans="2:3" ht="15" thickBot="1">
      <c r="B32" s="213" t="s">
        <v>378</v>
      </c>
      <c r="C32" s="26">
        <v>0</v>
      </c>
    </row>
    <row r="35" ht="15">
      <c r="B35" s="302"/>
    </row>
  </sheetData>
  <mergeCells count="7">
    <mergeCell ref="K15:L15"/>
    <mergeCell ref="B15:B16"/>
    <mergeCell ref="C15:C16"/>
    <mergeCell ref="D15:D16"/>
    <mergeCell ref="E15:F15"/>
    <mergeCell ref="I15:J15"/>
    <mergeCell ref="G15:H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2"/>
  <sheetViews>
    <sheetView zoomScale="80" zoomScaleNormal="80" workbookViewId="0" topLeftCell="A1">
      <selection activeCell="C33" sqref="C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58</v>
      </c>
    </row>
    <row r="2" ht="4.5" customHeight="1"/>
    <row r="3" spans="2:3" ht="15">
      <c r="B3" s="7" t="s">
        <v>443</v>
      </c>
      <c r="C3" s="4" t="s">
        <v>59</v>
      </c>
    </row>
    <row r="4" spans="2:3" ht="15">
      <c r="B4" s="5" t="s">
        <v>60</v>
      </c>
      <c r="C4" s="28" t="s">
        <v>381</v>
      </c>
    </row>
    <row r="5" ht="14.25" customHeight="1">
      <c r="C5" s="4" t="s">
        <v>376</v>
      </c>
    </row>
    <row r="6" ht="14.25" customHeight="1" thickBot="1"/>
    <row r="7" spans="2:4" ht="16.5" customHeight="1" thickBot="1">
      <c r="B7" s="136"/>
      <c r="C7" s="137" t="s">
        <v>3</v>
      </c>
      <c r="D7" s="8"/>
    </row>
    <row r="8" spans="1:3" ht="15">
      <c r="A8" s="9">
        <v>1</v>
      </c>
      <c r="B8" s="127" t="s">
        <v>0</v>
      </c>
      <c r="C8" s="135">
        <v>9.5</v>
      </c>
    </row>
    <row r="9" spans="1:3" ht="15">
      <c r="A9" s="9">
        <v>2</v>
      </c>
      <c r="B9" s="10" t="s">
        <v>8</v>
      </c>
      <c r="C9" s="29" t="s">
        <v>373</v>
      </c>
    </row>
    <row r="10" spans="1:3" ht="15">
      <c r="A10" s="9">
        <v>3</v>
      </c>
      <c r="B10" s="11" t="s">
        <v>2</v>
      </c>
      <c r="C10" s="30">
        <v>9.5</v>
      </c>
    </row>
    <row r="11" spans="1:3" ht="15">
      <c r="A11" s="9">
        <v>6</v>
      </c>
      <c r="B11" s="10" t="s">
        <v>31</v>
      </c>
      <c r="C11" s="29" t="s">
        <v>373</v>
      </c>
    </row>
    <row r="12" spans="2:3" ht="15" thickBot="1">
      <c r="B12" s="12" t="s">
        <v>32</v>
      </c>
      <c r="C12" s="36">
        <f>IF(ISNUMBER(C11)=TRUE,C10-C11,C10)</f>
        <v>9.5</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t="s">
        <v>373</v>
      </c>
      <c r="D22" s="18" t="s">
        <v>373</v>
      </c>
      <c r="E22" s="19" t="s">
        <v>373</v>
      </c>
      <c r="F22" s="20"/>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v>9.5</v>
      </c>
      <c r="D24" s="18">
        <v>0</v>
      </c>
      <c r="E24" s="19">
        <v>9.5</v>
      </c>
      <c r="F24" s="20">
        <v>9.5</v>
      </c>
      <c r="G24" s="19"/>
      <c r="H24" s="20"/>
      <c r="I24" s="19"/>
      <c r="J24" s="20"/>
      <c r="K24" s="19"/>
      <c r="L24" s="20"/>
      <c r="N24" s="27"/>
    </row>
    <row r="25" spans="1:14" ht="15" thickBot="1">
      <c r="A25" s="9">
        <v>16</v>
      </c>
      <c r="B25" s="17" t="s">
        <v>27</v>
      </c>
      <c r="C25" s="31" t="s">
        <v>373</v>
      </c>
      <c r="D25" s="18" t="s">
        <v>373</v>
      </c>
      <c r="E25" s="19" t="s">
        <v>373</v>
      </c>
      <c r="F25" s="20"/>
      <c r="G25" s="19"/>
      <c r="H25" s="20"/>
      <c r="I25" s="19"/>
      <c r="J25" s="20"/>
      <c r="K25" s="19"/>
      <c r="L25" s="20"/>
      <c r="N25" s="27"/>
    </row>
    <row r="26" spans="1:12" ht="15" thickBot="1">
      <c r="A26" s="9">
        <v>17</v>
      </c>
      <c r="B26" s="21" t="s">
        <v>9</v>
      </c>
      <c r="C26" s="32">
        <f>SUM(C17:C25)</f>
        <v>9.5</v>
      </c>
      <c r="D26" s="22"/>
      <c r="E26" s="23">
        <v>9.5</v>
      </c>
      <c r="F26" s="24">
        <v>9.5</v>
      </c>
      <c r="G26" s="23">
        <v>0.3</v>
      </c>
      <c r="H26" s="24">
        <v>0.3</v>
      </c>
      <c r="I26" s="23">
        <v>0</v>
      </c>
      <c r="J26" s="24">
        <v>0</v>
      </c>
      <c r="K26" s="23">
        <f>E26+G26-I26</f>
        <v>9.8</v>
      </c>
      <c r="L26" s="24">
        <f>F26+H26-J26</f>
        <v>9.8</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346" t="s">
        <v>468</v>
      </c>
    </row>
    <row r="32" spans="2:3" ht="15" thickBot="1">
      <c r="B32" s="312" t="s">
        <v>378</v>
      </c>
      <c r="C32" s="347" t="s">
        <v>468</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32"/>
  <sheetViews>
    <sheetView zoomScale="80" zoomScaleNormal="80" workbookViewId="0" topLeftCell="A1">
      <selection activeCell="K26" sqref="K26"/>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61</v>
      </c>
    </row>
    <row r="2" ht="4.5" customHeight="1"/>
    <row r="3" spans="2:3" ht="15">
      <c r="B3" s="7" t="s">
        <v>442</v>
      </c>
      <c r="C3" s="4" t="s">
        <v>29</v>
      </c>
    </row>
    <row r="4" spans="2:3" ht="15">
      <c r="B4" s="5" t="s">
        <v>62</v>
      </c>
      <c r="C4" s="4" t="s">
        <v>375</v>
      </c>
    </row>
    <row r="5" ht="14.25" customHeight="1">
      <c r="C5" s="4" t="s">
        <v>376</v>
      </c>
    </row>
    <row r="6" ht="14.25" customHeight="1" thickBot="1"/>
    <row r="7" spans="2:4" ht="16.5" customHeight="1" thickBot="1">
      <c r="B7" s="136"/>
      <c r="C7" s="137" t="s">
        <v>3</v>
      </c>
      <c r="D7" s="8"/>
    </row>
    <row r="8" spans="1:3" ht="15">
      <c r="A8" s="9">
        <v>1</v>
      </c>
      <c r="B8" s="127" t="s">
        <v>0</v>
      </c>
      <c r="C8" s="135">
        <v>299.8</v>
      </c>
    </row>
    <row r="9" spans="1:3" ht="15">
      <c r="A9" s="9">
        <v>2</v>
      </c>
      <c r="B9" s="10" t="s">
        <v>8</v>
      </c>
      <c r="C9" s="29">
        <v>12</v>
      </c>
    </row>
    <row r="10" spans="1:4" ht="15">
      <c r="A10" s="9">
        <v>3</v>
      </c>
      <c r="B10" s="11" t="s">
        <v>2</v>
      </c>
      <c r="C10" s="30">
        <v>287.8</v>
      </c>
      <c r="D10" s="14"/>
    </row>
    <row r="11" spans="1:3" ht="15">
      <c r="A11" s="9">
        <v>6</v>
      </c>
      <c r="B11" s="10" t="s">
        <v>31</v>
      </c>
      <c r="C11" s="29">
        <v>48.3</v>
      </c>
    </row>
    <row r="12" spans="2:3" ht="15" thickBot="1">
      <c r="B12" s="12" t="s">
        <v>32</v>
      </c>
      <c r="C12" s="36">
        <f>IF(ISNUMBER(C11)=TRUE,C10-C11,C10)</f>
        <v>239.5</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v>62.9</v>
      </c>
      <c r="D17" s="129">
        <v>173.71</v>
      </c>
      <c r="E17" s="130">
        <v>10.9</v>
      </c>
      <c r="F17" s="131">
        <v>16.4</v>
      </c>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128">
        <v>77.2</v>
      </c>
      <c r="D20" s="129">
        <v>173.71</v>
      </c>
      <c r="E20" s="130">
        <v>13.4</v>
      </c>
      <c r="F20" s="20">
        <v>20.1</v>
      </c>
      <c r="G20" s="19"/>
      <c r="H20" s="20"/>
      <c r="I20" s="19"/>
      <c r="J20" s="20"/>
      <c r="K20" s="19"/>
      <c r="L20" s="20"/>
      <c r="N20" s="27"/>
    </row>
    <row r="21" spans="1:14" ht="15">
      <c r="A21" s="9" t="s">
        <v>37</v>
      </c>
      <c r="B21" s="17" t="s">
        <v>38</v>
      </c>
      <c r="C21" s="128">
        <v>0</v>
      </c>
      <c r="D21" s="129">
        <v>173.71</v>
      </c>
      <c r="E21" s="130">
        <v>0</v>
      </c>
      <c r="F21" s="20"/>
      <c r="G21" s="19"/>
      <c r="H21" s="20"/>
      <c r="I21" s="19"/>
      <c r="J21" s="20"/>
      <c r="K21" s="19"/>
      <c r="L21" s="20"/>
      <c r="N21" s="27"/>
    </row>
    <row r="22" spans="1:14" ht="15">
      <c r="A22" s="9" t="s">
        <v>39</v>
      </c>
      <c r="B22" s="17" t="s">
        <v>40</v>
      </c>
      <c r="C22" s="128">
        <v>60.8</v>
      </c>
      <c r="D22" s="129">
        <v>173.71</v>
      </c>
      <c r="E22" s="130">
        <v>10.6</v>
      </c>
      <c r="F22" s="20">
        <v>15.9</v>
      </c>
      <c r="G22" s="19"/>
      <c r="H22" s="20"/>
      <c r="I22" s="19"/>
      <c r="J22" s="20"/>
      <c r="K22" s="19"/>
      <c r="L22" s="20"/>
      <c r="N22" s="27"/>
    </row>
    <row r="23" spans="1:14" ht="15">
      <c r="A23" s="9" t="s">
        <v>41</v>
      </c>
      <c r="B23" s="17" t="s">
        <v>42</v>
      </c>
      <c r="C23" s="31">
        <v>40.5</v>
      </c>
      <c r="D23" s="18">
        <v>173.71</v>
      </c>
      <c r="E23" s="19">
        <v>9.2</v>
      </c>
      <c r="F23" s="20">
        <v>13.9</v>
      </c>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128">
        <v>-14.600000000000009</v>
      </c>
      <c r="D25" s="129">
        <v>173.71</v>
      </c>
      <c r="E25" s="130">
        <v>-2.5361660000000015</v>
      </c>
      <c r="F25" s="20">
        <v>-3.8094320000000046</v>
      </c>
      <c r="G25" s="19"/>
      <c r="H25" s="20"/>
      <c r="I25" s="19"/>
      <c r="J25" s="20"/>
      <c r="K25" s="19"/>
      <c r="L25" s="20"/>
      <c r="N25" s="27"/>
    </row>
    <row r="26" spans="1:12" ht="15" thickBot="1">
      <c r="A26" s="9">
        <v>17</v>
      </c>
      <c r="B26" s="21" t="s">
        <v>9</v>
      </c>
      <c r="C26" s="32">
        <f>SUM(C17:C25)</f>
        <v>226.79999999999995</v>
      </c>
      <c r="D26" s="22">
        <v>174.71</v>
      </c>
      <c r="E26" s="23">
        <v>41.6</v>
      </c>
      <c r="F26" s="24">
        <v>62.5</v>
      </c>
      <c r="G26" s="23">
        <v>2.7</v>
      </c>
      <c r="H26" s="24">
        <v>2.7</v>
      </c>
      <c r="I26" s="23">
        <v>0</v>
      </c>
      <c r="J26" s="24">
        <v>0</v>
      </c>
      <c r="K26" s="23">
        <f>E26+G26-I26</f>
        <v>44.300000000000004</v>
      </c>
      <c r="L26" s="24">
        <f>F26+H26-J26</f>
        <v>65.2</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66.6</v>
      </c>
    </row>
    <row r="32" spans="2:3" ht="15" thickBot="1">
      <c r="B32" s="312" t="s">
        <v>378</v>
      </c>
      <c r="C32" s="26">
        <v>88.9</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2"/>
  <sheetViews>
    <sheetView zoomScale="80" zoomScaleNormal="80" workbookViewId="0" topLeftCell="A1">
      <selection activeCell="C33" sqref="C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63</v>
      </c>
    </row>
    <row r="2" ht="4.5" customHeight="1"/>
    <row r="3" spans="2:3" ht="15">
      <c r="B3" s="7" t="s">
        <v>441</v>
      </c>
      <c r="C3" s="4" t="s">
        <v>29</v>
      </c>
    </row>
    <row r="4" spans="2:3" ht="15">
      <c r="B4" s="5" t="s">
        <v>64</v>
      </c>
      <c r="C4" s="4" t="s">
        <v>375</v>
      </c>
    </row>
    <row r="5" ht="14.25" customHeight="1">
      <c r="C5" s="4" t="s">
        <v>376</v>
      </c>
    </row>
    <row r="6" ht="14.25" customHeight="1" thickBot="1"/>
    <row r="7" spans="2:4" ht="16.5" customHeight="1" thickBot="1">
      <c r="B7" s="136"/>
      <c r="C7" s="137" t="s">
        <v>3</v>
      </c>
      <c r="D7" s="8"/>
    </row>
    <row r="8" spans="1:3" ht="15">
      <c r="A8" s="9">
        <v>1</v>
      </c>
      <c r="B8" s="127" t="s">
        <v>0</v>
      </c>
      <c r="C8" s="135">
        <v>78.9</v>
      </c>
    </row>
    <row r="9" spans="1:3" ht="15">
      <c r="A9" s="9">
        <v>2</v>
      </c>
      <c r="B9" s="10" t="s">
        <v>8</v>
      </c>
      <c r="C9" s="29">
        <v>24</v>
      </c>
    </row>
    <row r="10" spans="1:4" ht="15">
      <c r="A10" s="9">
        <v>3</v>
      </c>
      <c r="B10" s="11" t="s">
        <v>2</v>
      </c>
      <c r="C10" s="30">
        <v>54.9</v>
      </c>
      <c r="D10" s="14"/>
    </row>
    <row r="11" spans="1:3" ht="15">
      <c r="A11" s="9">
        <v>6</v>
      </c>
      <c r="B11" s="10" t="s">
        <v>31</v>
      </c>
      <c r="C11" s="29" t="s">
        <v>373</v>
      </c>
    </row>
    <row r="12" spans="2:3" ht="15" thickBot="1">
      <c r="B12" s="12" t="s">
        <v>32</v>
      </c>
      <c r="C12" s="36">
        <f>IF(ISNUMBER(C11)=TRUE,C10-C11,C10)</f>
        <v>54.9</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v>10.4</v>
      </c>
      <c r="D20" s="18">
        <v>198.23</v>
      </c>
      <c r="E20" s="19">
        <v>2.1</v>
      </c>
      <c r="F20" s="20">
        <v>2.5</v>
      </c>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v>0.1</v>
      </c>
      <c r="D22" s="18">
        <v>198.23</v>
      </c>
      <c r="E22" s="19">
        <v>0.01509450575425773</v>
      </c>
      <c r="F22" s="20"/>
      <c r="G22" s="19"/>
      <c r="H22" s="20"/>
      <c r="I22" s="19"/>
      <c r="J22" s="20"/>
      <c r="K22" s="19"/>
      <c r="L22" s="20"/>
      <c r="N22" s="27"/>
    </row>
    <row r="23" spans="1:14" ht="15">
      <c r="A23" s="9" t="s">
        <v>41</v>
      </c>
      <c r="B23" s="17" t="s">
        <v>42</v>
      </c>
      <c r="C23" s="31">
        <v>40.5</v>
      </c>
      <c r="D23" s="18">
        <v>198.23</v>
      </c>
      <c r="E23" s="19">
        <v>8</v>
      </c>
      <c r="F23" s="20">
        <v>9.9</v>
      </c>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v>3.9</v>
      </c>
      <c r="D25" s="18">
        <v>198.23</v>
      </c>
      <c r="E25" s="19">
        <v>0.8</v>
      </c>
      <c r="F25" s="20">
        <v>1</v>
      </c>
      <c r="G25" s="19"/>
      <c r="H25" s="20"/>
      <c r="I25" s="19"/>
      <c r="J25" s="20"/>
      <c r="K25" s="19"/>
      <c r="L25" s="20"/>
      <c r="N25" s="27"/>
    </row>
    <row r="26" spans="1:12" ht="15" thickBot="1">
      <c r="A26" s="9">
        <v>17</v>
      </c>
      <c r="B26" s="21" t="s">
        <v>9</v>
      </c>
      <c r="C26" s="32">
        <f>SUM(C17:C25)</f>
        <v>54.9</v>
      </c>
      <c r="D26" s="22">
        <v>198.23</v>
      </c>
      <c r="E26" s="23">
        <v>10.9</v>
      </c>
      <c r="F26" s="24">
        <v>13.4</v>
      </c>
      <c r="G26" s="23">
        <v>7.4</v>
      </c>
      <c r="H26" s="24">
        <v>7.4</v>
      </c>
      <c r="I26" s="23">
        <v>0</v>
      </c>
      <c r="J26" s="24">
        <v>0</v>
      </c>
      <c r="K26" s="23">
        <f>E26+G26-I26</f>
        <v>18.3</v>
      </c>
      <c r="L26" s="24">
        <f>F26+H26-J26</f>
        <v>20.8</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81.2</v>
      </c>
    </row>
    <row r="32" spans="2:3" ht="15" thickBot="1">
      <c r="B32" s="312" t="s">
        <v>378</v>
      </c>
      <c r="C32" s="26">
        <v>160.6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32"/>
  <sheetViews>
    <sheetView zoomScale="90" zoomScaleNormal="90" workbookViewId="0" topLeftCell="A1">
      <selection activeCell="E7" sqref="E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65</v>
      </c>
    </row>
    <row r="2" ht="4.5" customHeight="1"/>
    <row r="3" spans="2:3" ht="15">
      <c r="B3" s="7" t="s">
        <v>440</v>
      </c>
      <c r="C3" s="28" t="s">
        <v>67</v>
      </c>
    </row>
    <row r="4" spans="2:3" ht="15">
      <c r="B4" s="27" t="s">
        <v>66</v>
      </c>
      <c r="C4" s="28" t="s">
        <v>382</v>
      </c>
    </row>
    <row r="5" ht="14.25" customHeight="1">
      <c r="C5" s="4" t="s">
        <v>376</v>
      </c>
    </row>
    <row r="6" ht="14.25" customHeight="1" thickBot="1">
      <c r="E6" s="27" t="s">
        <v>471</v>
      </c>
    </row>
    <row r="7" spans="2:5" ht="16.5" customHeight="1" thickBot="1">
      <c r="B7" s="136"/>
      <c r="C7" s="137" t="s">
        <v>3</v>
      </c>
      <c r="D7" s="8"/>
      <c r="E7" t="s">
        <v>473</v>
      </c>
    </row>
    <row r="8" spans="1:3" ht="15">
      <c r="A8" s="9">
        <v>1</v>
      </c>
      <c r="B8" s="127" t="s">
        <v>0</v>
      </c>
      <c r="C8" s="135">
        <v>0</v>
      </c>
    </row>
    <row r="9" spans="1:3" ht="15">
      <c r="A9" s="9">
        <v>2</v>
      </c>
      <c r="B9" s="10" t="s">
        <v>8</v>
      </c>
      <c r="C9" s="29">
        <v>0</v>
      </c>
    </row>
    <row r="10" spans="1:4" ht="15">
      <c r="A10" s="9">
        <v>3</v>
      </c>
      <c r="B10" s="11" t="s">
        <v>2</v>
      </c>
      <c r="C10" s="30">
        <v>0</v>
      </c>
      <c r="D10" s="14"/>
    </row>
    <row r="11" spans="1:3" ht="15">
      <c r="A11" s="9">
        <v>6</v>
      </c>
      <c r="B11" s="10" t="s">
        <v>31</v>
      </c>
      <c r="C11" s="29" t="s">
        <v>373</v>
      </c>
    </row>
    <row r="12" spans="2:3" ht="15" thickBot="1">
      <c r="B12" s="12" t="s">
        <v>32</v>
      </c>
      <c r="C12" s="36">
        <f>IF(ISNUMBER(C11)=TRUE,C10-C11,C10)</f>
        <v>0</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v>0</v>
      </c>
      <c r="D20" s="18">
        <v>0</v>
      </c>
      <c r="E20" s="19">
        <v>0</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v>0</v>
      </c>
      <c r="D22" s="18">
        <v>0</v>
      </c>
      <c r="E22" s="19">
        <v>0</v>
      </c>
      <c r="F22" s="20"/>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v>0</v>
      </c>
      <c r="D25" s="18">
        <v>0</v>
      </c>
      <c r="E25" s="19">
        <v>0</v>
      </c>
      <c r="F25" s="20"/>
      <c r="G25" s="19"/>
      <c r="H25" s="20"/>
      <c r="I25" s="19"/>
      <c r="J25" s="20"/>
      <c r="K25" s="19"/>
      <c r="L25" s="20"/>
      <c r="N25" s="27"/>
    </row>
    <row r="26" spans="1:12" ht="15" thickBot="1">
      <c r="A26" s="9">
        <v>17</v>
      </c>
      <c r="B26" s="21" t="s">
        <v>9</v>
      </c>
      <c r="C26" s="32">
        <f>SUM(C17:C25)</f>
        <v>0</v>
      </c>
      <c r="D26" s="22"/>
      <c r="E26" s="23">
        <v>0</v>
      </c>
      <c r="F26" s="24">
        <v>0</v>
      </c>
      <c r="G26" s="23">
        <v>0</v>
      </c>
      <c r="H26" s="24">
        <v>0</v>
      </c>
      <c r="I26" s="23">
        <v>0</v>
      </c>
      <c r="J26" s="24">
        <v>0</v>
      </c>
      <c r="K26" s="23">
        <f>E26+G26-I26</f>
        <v>0</v>
      </c>
      <c r="L26" s="24">
        <f>F26+H26-J26</f>
        <v>0</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0</v>
      </c>
    </row>
    <row r="32" spans="2:3" ht="15" thickBot="1">
      <c r="B32" s="312" t="s">
        <v>378</v>
      </c>
      <c r="C32" s="26">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2"/>
  <sheetViews>
    <sheetView zoomScale="80" zoomScaleNormal="80" workbookViewId="0" topLeftCell="A1">
      <selection activeCell="C33" sqref="C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68</v>
      </c>
    </row>
    <row r="2" ht="4.5" customHeight="1"/>
    <row r="3" spans="2:3" ht="15">
      <c r="B3" s="7" t="s">
        <v>439</v>
      </c>
      <c r="C3" s="28" t="s">
        <v>70</v>
      </c>
    </row>
    <row r="4" spans="2:3" ht="15">
      <c r="B4" s="27" t="s">
        <v>69</v>
      </c>
      <c r="C4" s="28" t="s">
        <v>375</v>
      </c>
    </row>
    <row r="5" ht="14.25" customHeight="1">
      <c r="C5" s="4" t="s">
        <v>376</v>
      </c>
    </row>
    <row r="6" ht="14.25" customHeight="1" thickBot="1"/>
    <row r="7" spans="2:4" ht="16.5" customHeight="1" thickBot="1">
      <c r="B7" s="136"/>
      <c r="C7" s="137" t="s">
        <v>3</v>
      </c>
      <c r="D7" s="8"/>
    </row>
    <row r="8" spans="1:3" ht="15">
      <c r="A8" s="9">
        <v>1</v>
      </c>
      <c r="B8" s="127" t="s">
        <v>0</v>
      </c>
      <c r="C8" s="135">
        <v>0</v>
      </c>
    </row>
    <row r="9" spans="1:3" ht="15">
      <c r="A9" s="9">
        <v>2</v>
      </c>
      <c r="B9" s="10" t="s">
        <v>8</v>
      </c>
      <c r="C9" s="29" t="s">
        <v>373</v>
      </c>
    </row>
    <row r="10" spans="1:3" ht="15">
      <c r="A10" s="9">
        <v>3</v>
      </c>
      <c r="B10" s="11" t="s">
        <v>2</v>
      </c>
      <c r="C10" s="30">
        <v>0</v>
      </c>
    </row>
    <row r="11" spans="1:3" ht="15">
      <c r="A11" s="9">
        <v>6</v>
      </c>
      <c r="B11" s="10" t="s">
        <v>31</v>
      </c>
      <c r="C11" s="29" t="s">
        <v>373</v>
      </c>
    </row>
    <row r="12" spans="2:3" ht="15" thickBot="1">
      <c r="B12" s="12" t="s">
        <v>32</v>
      </c>
      <c r="C12" s="36">
        <f>IF(ISNUMBER(C11)=TRUE,C10-C11,C10)</f>
        <v>0</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v>0</v>
      </c>
      <c r="D22" s="18">
        <v>0</v>
      </c>
      <c r="E22" s="19">
        <v>0</v>
      </c>
      <c r="F22" s="20"/>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t="s">
        <v>373</v>
      </c>
      <c r="D25" s="18" t="s">
        <v>373</v>
      </c>
      <c r="E25" s="19" t="s">
        <v>373</v>
      </c>
      <c r="F25" s="20"/>
      <c r="G25" s="19"/>
      <c r="H25" s="20"/>
      <c r="I25" s="19"/>
      <c r="J25" s="20"/>
      <c r="K25" s="19"/>
      <c r="L25" s="20"/>
      <c r="N25" s="27"/>
    </row>
    <row r="26" spans="1:12" ht="15" thickBot="1">
      <c r="A26" s="9">
        <v>17</v>
      </c>
      <c r="B26" s="21" t="s">
        <v>9</v>
      </c>
      <c r="C26" s="32">
        <f>SUM(C17:C25)</f>
        <v>0</v>
      </c>
      <c r="D26" s="22"/>
      <c r="E26" s="23">
        <v>64.6</v>
      </c>
      <c r="F26" s="24">
        <v>69.5</v>
      </c>
      <c r="G26" s="23">
        <v>0</v>
      </c>
      <c r="H26" s="24">
        <v>0</v>
      </c>
      <c r="I26" s="23">
        <v>0</v>
      </c>
      <c r="J26" s="24">
        <v>0</v>
      </c>
      <c r="K26" s="23">
        <f>E26+G26-I26</f>
        <v>64.6</v>
      </c>
      <c r="L26" s="24">
        <f>F26+H26-J26</f>
        <v>69.5</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346" t="s">
        <v>468</v>
      </c>
    </row>
    <row r="32" spans="2:3" ht="15" thickBot="1">
      <c r="B32" s="312" t="s">
        <v>378</v>
      </c>
      <c r="C32" s="347" t="s">
        <v>468</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92"/>
  <sheetViews>
    <sheetView tabSelected="1" zoomScale="90" zoomScaleNormal="90" workbookViewId="0" topLeftCell="A1">
      <selection activeCell="K33" sqref="K33"/>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348" t="s">
        <v>83</v>
      </c>
    </row>
    <row r="2" ht="4.5" customHeight="1"/>
    <row r="3" spans="2:3" ht="15">
      <c r="B3" s="349" t="s">
        <v>437</v>
      </c>
      <c r="C3" s="28" t="s">
        <v>71</v>
      </c>
    </row>
    <row r="4" spans="2:3" ht="15">
      <c r="B4" s="27" t="s">
        <v>72</v>
      </c>
      <c r="C4" s="4" t="s">
        <v>375</v>
      </c>
    </row>
    <row r="5" ht="14.25" customHeight="1">
      <c r="C5" s="4" t="s">
        <v>376</v>
      </c>
    </row>
    <row r="6" ht="14.25" customHeight="1" thickBot="1"/>
    <row r="7" spans="2:4" ht="16.5" customHeight="1" thickBot="1">
      <c r="B7" s="136"/>
      <c r="C7" s="137" t="s">
        <v>85</v>
      </c>
      <c r="D7" s="137" t="s">
        <v>73</v>
      </c>
    </row>
    <row r="8" spans="2:6" ht="14.4" customHeight="1">
      <c r="B8" s="57" t="s">
        <v>74</v>
      </c>
      <c r="C8" s="58">
        <v>0</v>
      </c>
      <c r="D8" s="135">
        <v>0</v>
      </c>
      <c r="F8" s="33"/>
    </row>
    <row r="9" spans="2:6" ht="14.4" customHeight="1">
      <c r="B9" s="35" t="s">
        <v>76</v>
      </c>
      <c r="C9" s="58">
        <v>0</v>
      </c>
      <c r="D9" s="135">
        <v>0</v>
      </c>
      <c r="F9" s="33"/>
    </row>
    <row r="10" spans="2:6" ht="14.4" customHeight="1">
      <c r="B10" s="35" t="s">
        <v>77</v>
      </c>
      <c r="C10" s="58">
        <v>0</v>
      </c>
      <c r="D10" s="135">
        <v>0</v>
      </c>
      <c r="F10" s="33"/>
    </row>
    <row r="11" spans="2:6" ht="14.4" customHeight="1" thickBot="1">
      <c r="B11" s="12" t="s">
        <v>75</v>
      </c>
      <c r="C11" s="48">
        <v>0</v>
      </c>
      <c r="D11" s="36">
        <v>0</v>
      </c>
      <c r="F11" s="33"/>
    </row>
    <row r="12" spans="2:4" ht="14.25" customHeight="1">
      <c r="B12" s="15"/>
      <c r="C12" s="33"/>
      <c r="D12" s="33"/>
    </row>
    <row r="13" ht="14.25" customHeight="1"/>
    <row r="14" ht="14.25" customHeight="1" thickBot="1"/>
    <row r="15" spans="2:4" ht="16.5" customHeight="1" thickBot="1">
      <c r="B15" s="136"/>
      <c r="C15" s="137" t="s">
        <v>85</v>
      </c>
      <c r="D15" s="137" t="s">
        <v>73</v>
      </c>
    </row>
    <row r="16" spans="2:6" ht="14.4" customHeight="1">
      <c r="B16" s="57" t="s">
        <v>78</v>
      </c>
      <c r="C16" s="58">
        <v>0</v>
      </c>
      <c r="D16" s="135">
        <v>0</v>
      </c>
      <c r="F16" s="33"/>
    </row>
    <row r="17" spans="2:6" ht="14.4" customHeight="1" thickBot="1">
      <c r="B17" s="37" t="s">
        <v>79</v>
      </c>
      <c r="C17" s="58">
        <v>0</v>
      </c>
      <c r="D17" s="135">
        <v>0</v>
      </c>
      <c r="F17" s="33"/>
    </row>
    <row r="18" ht="14.25" customHeight="1"/>
    <row r="19" ht="14.25" customHeight="1" thickBot="1"/>
    <row r="20" spans="2:4" ht="16.5" customHeight="1" thickBot="1">
      <c r="B20" s="136"/>
      <c r="C20" s="137" t="s">
        <v>3</v>
      </c>
      <c r="D20" s="8"/>
    </row>
    <row r="21" spans="1:4" ht="14.4" customHeight="1">
      <c r="A21" s="9">
        <v>1</v>
      </c>
      <c r="B21" s="127" t="s">
        <v>0</v>
      </c>
      <c r="C21" s="135">
        <f>D11+D17-D16</f>
        <v>0</v>
      </c>
      <c r="D21" s="33"/>
    </row>
    <row r="22" spans="1:3" ht="15">
      <c r="A22" s="9">
        <v>2</v>
      </c>
      <c r="B22" s="10" t="s">
        <v>8</v>
      </c>
      <c r="C22" s="29" t="s">
        <v>373</v>
      </c>
    </row>
    <row r="23" spans="1:3" ht="15" thickBot="1">
      <c r="A23" s="9">
        <v>3</v>
      </c>
      <c r="B23" s="12" t="s">
        <v>2</v>
      </c>
      <c r="C23" s="36">
        <v>87.5</v>
      </c>
    </row>
    <row r="24" spans="1:3" ht="15">
      <c r="A24" s="9">
        <v>7</v>
      </c>
      <c r="B24" s="10" t="s">
        <v>33</v>
      </c>
      <c r="C24" s="29"/>
    </row>
    <row r="25" spans="2:3" ht="15" thickBot="1">
      <c r="B25" s="12" t="s">
        <v>106</v>
      </c>
      <c r="C25" s="36">
        <f>IF(ISNUMBER(C24)=TRUE,C23-CC3524,C23)</f>
        <v>87.5</v>
      </c>
    </row>
    <row r="26" spans="2:3" ht="15">
      <c r="B26" s="13"/>
      <c r="C26" s="14"/>
    </row>
    <row r="27" spans="2:3" ht="15" thickBot="1">
      <c r="B27" s="15"/>
      <c r="C27" s="16"/>
    </row>
    <row r="28" spans="2:14" ht="16.5" customHeight="1">
      <c r="B28" s="383" t="s">
        <v>1</v>
      </c>
      <c r="C28" s="385" t="s">
        <v>3</v>
      </c>
      <c r="D28" s="387" t="s">
        <v>4</v>
      </c>
      <c r="E28" s="389" t="s">
        <v>5</v>
      </c>
      <c r="F28" s="390"/>
      <c r="G28" s="389" t="s">
        <v>6</v>
      </c>
      <c r="H28" s="390"/>
      <c r="I28" s="389" t="s">
        <v>12</v>
      </c>
      <c r="J28" s="390"/>
      <c r="K28" s="381" t="s">
        <v>7</v>
      </c>
      <c r="L28" s="382"/>
      <c r="N28" s="25"/>
    </row>
    <row r="29" spans="2:12" ht="15" thickBot="1">
      <c r="B29" s="384"/>
      <c r="C29" s="386"/>
      <c r="D29" s="388"/>
      <c r="E29" s="132" t="s">
        <v>10</v>
      </c>
      <c r="F29" s="133" t="s">
        <v>11</v>
      </c>
      <c r="G29" s="132" t="s">
        <v>10</v>
      </c>
      <c r="H29" s="133" t="s">
        <v>11</v>
      </c>
      <c r="I29" s="132" t="s">
        <v>10</v>
      </c>
      <c r="J29" s="133" t="s">
        <v>11</v>
      </c>
      <c r="K29" s="143" t="s">
        <v>10</v>
      </c>
      <c r="L29" s="144" t="s">
        <v>11</v>
      </c>
    </row>
    <row r="30" spans="1:14" ht="15">
      <c r="A30" s="9">
        <v>6</v>
      </c>
      <c r="B30" s="57" t="s">
        <v>105</v>
      </c>
      <c r="C30" s="128" t="s">
        <v>373</v>
      </c>
      <c r="D30" s="129"/>
      <c r="E30" s="130"/>
      <c r="F30" s="131"/>
      <c r="G30" s="130"/>
      <c r="H30" s="131"/>
      <c r="I30" s="130"/>
      <c r="J30" s="131"/>
      <c r="K30" s="130"/>
      <c r="L30" s="131"/>
      <c r="N30" s="27"/>
    </row>
    <row r="31" spans="1:14" ht="15">
      <c r="A31" s="9">
        <v>8</v>
      </c>
      <c r="B31" s="17" t="s">
        <v>34</v>
      </c>
      <c r="C31" s="31" t="s">
        <v>373</v>
      </c>
      <c r="D31" s="18"/>
      <c r="E31" s="19"/>
      <c r="F31" s="20"/>
      <c r="G31" s="19"/>
      <c r="H31" s="20"/>
      <c r="I31" s="19"/>
      <c r="J31" s="20"/>
      <c r="K31" s="19"/>
      <c r="L31" s="20"/>
      <c r="N31" s="27"/>
    </row>
    <row r="32" spans="1:14" ht="15">
      <c r="A32" s="9">
        <v>10</v>
      </c>
      <c r="B32" s="17" t="s">
        <v>35</v>
      </c>
      <c r="C32" s="31" t="s">
        <v>373</v>
      </c>
      <c r="D32" s="18" t="s">
        <v>373</v>
      </c>
      <c r="E32" s="19" t="s">
        <v>373</v>
      </c>
      <c r="F32" s="20"/>
      <c r="G32" s="19"/>
      <c r="H32" s="20"/>
      <c r="I32" s="19"/>
      <c r="J32" s="20"/>
      <c r="K32" s="19"/>
      <c r="L32" s="20"/>
      <c r="N32" s="27"/>
    </row>
    <row r="33" spans="1:14" ht="15">
      <c r="A33" s="9">
        <v>11</v>
      </c>
      <c r="B33" s="17" t="s">
        <v>36</v>
      </c>
      <c r="C33" s="31">
        <v>7.9</v>
      </c>
      <c r="D33" s="18">
        <v>1115.51</v>
      </c>
      <c r="E33" s="19">
        <v>8.8</v>
      </c>
      <c r="F33" s="20">
        <v>9</v>
      </c>
      <c r="G33" s="19"/>
      <c r="H33" s="20"/>
      <c r="I33" s="19"/>
      <c r="J33" s="20"/>
      <c r="K33" s="19"/>
      <c r="L33" s="20"/>
      <c r="N33" s="27"/>
    </row>
    <row r="34" spans="1:14" ht="15">
      <c r="A34" s="9" t="s">
        <v>37</v>
      </c>
      <c r="B34" s="17" t="s">
        <v>38</v>
      </c>
      <c r="C34" s="31" t="s">
        <v>373</v>
      </c>
      <c r="D34" s="18"/>
      <c r="E34" s="19"/>
      <c r="F34" s="20"/>
      <c r="G34" s="19"/>
      <c r="H34" s="20"/>
      <c r="I34" s="19"/>
      <c r="J34" s="20"/>
      <c r="K34" s="19"/>
      <c r="L34" s="20"/>
      <c r="N34" s="27"/>
    </row>
    <row r="35" spans="1:14" ht="15">
      <c r="A35" s="9" t="s">
        <v>39</v>
      </c>
      <c r="B35" s="17" t="s">
        <v>40</v>
      </c>
      <c r="C35" s="31">
        <v>61.5</v>
      </c>
      <c r="D35" s="18">
        <v>1115.51</v>
      </c>
      <c r="E35" s="19">
        <v>68.6</v>
      </c>
      <c r="F35" s="20">
        <v>74</v>
      </c>
      <c r="G35" s="19"/>
      <c r="H35" s="20"/>
      <c r="I35" s="19"/>
      <c r="J35" s="20"/>
      <c r="K35" s="19"/>
      <c r="L35" s="20"/>
      <c r="N35" s="27"/>
    </row>
    <row r="36" spans="1:14" ht="15">
      <c r="A36" s="9" t="s">
        <v>41</v>
      </c>
      <c r="B36" s="17" t="s">
        <v>42</v>
      </c>
      <c r="C36" s="31">
        <v>0</v>
      </c>
      <c r="D36" s="18">
        <v>1115.51</v>
      </c>
      <c r="E36" s="19">
        <v>0</v>
      </c>
      <c r="F36" s="20"/>
      <c r="G36" s="19"/>
      <c r="H36" s="20"/>
      <c r="I36" s="19"/>
      <c r="J36" s="20"/>
      <c r="K36" s="19"/>
      <c r="L36" s="20"/>
      <c r="N36" s="27"/>
    </row>
    <row r="37" spans="1:14" ht="15">
      <c r="A37" s="9">
        <v>13</v>
      </c>
      <c r="B37" s="17" t="s">
        <v>43</v>
      </c>
      <c r="C37" s="31">
        <v>15.6</v>
      </c>
      <c r="D37" s="18">
        <v>1115.51</v>
      </c>
      <c r="E37" s="19">
        <v>17.4</v>
      </c>
      <c r="F37" s="20">
        <v>16.8</v>
      </c>
      <c r="G37" s="19"/>
      <c r="H37" s="20"/>
      <c r="I37" s="19"/>
      <c r="J37" s="20"/>
      <c r="K37" s="19"/>
      <c r="L37" s="20"/>
      <c r="N37" s="27"/>
    </row>
    <row r="38" spans="1:14" ht="15" thickBot="1">
      <c r="A38" s="9">
        <v>16</v>
      </c>
      <c r="B38" s="17" t="s">
        <v>27</v>
      </c>
      <c r="C38" s="31">
        <v>2.5</v>
      </c>
      <c r="D38" s="18">
        <v>1115.51</v>
      </c>
      <c r="E38" s="19">
        <v>2.8</v>
      </c>
      <c r="F38" s="20">
        <v>3.8</v>
      </c>
      <c r="G38" s="19"/>
      <c r="H38" s="20"/>
      <c r="I38" s="19"/>
      <c r="J38" s="20"/>
      <c r="K38" s="19"/>
      <c r="L38" s="20"/>
      <c r="N38" s="27"/>
    </row>
    <row r="39" spans="1:12" ht="15" thickBot="1">
      <c r="A39" s="9">
        <v>17</v>
      </c>
      <c r="B39" s="21" t="s">
        <v>9</v>
      </c>
      <c r="C39" s="32">
        <f>SUM(C30:C38)</f>
        <v>87.5</v>
      </c>
      <c r="D39" s="22">
        <v>1115.51</v>
      </c>
      <c r="E39" s="23">
        <v>97.7</v>
      </c>
      <c r="F39" s="24">
        <v>103.6</v>
      </c>
      <c r="G39" s="23">
        <v>51.1</v>
      </c>
      <c r="H39" s="24">
        <v>51.1</v>
      </c>
      <c r="I39" s="23">
        <v>0</v>
      </c>
      <c r="J39" s="24">
        <v>0</v>
      </c>
      <c r="K39" s="23">
        <f>E39+G39-I39</f>
        <v>148.8</v>
      </c>
      <c r="L39" s="24">
        <f>F39+H39-J39</f>
        <v>154.7</v>
      </c>
    </row>
    <row r="40" spans="3:12" ht="15">
      <c r="C40" s="13"/>
      <c r="E40" s="13"/>
      <c r="F40" s="13"/>
      <c r="G40" s="13"/>
      <c r="H40" s="13"/>
      <c r="I40" s="13"/>
      <c r="J40" s="13"/>
      <c r="K40" s="13"/>
      <c r="L40" s="13"/>
    </row>
    <row r="41" ht="15">
      <c r="B41" s="25"/>
    </row>
    <row r="42" ht="15" thickBot="1"/>
    <row r="43" spans="2:3" ht="15" thickBot="1">
      <c r="B43" s="136"/>
      <c r="C43" s="139">
        <v>2020</v>
      </c>
    </row>
    <row r="44" spans="2:3" ht="15">
      <c r="B44" s="64" t="s">
        <v>377</v>
      </c>
      <c r="C44" s="140">
        <v>98.5</v>
      </c>
    </row>
    <row r="45" spans="2:3" ht="15" thickBot="1">
      <c r="B45" s="219" t="s">
        <v>378</v>
      </c>
      <c r="C45" s="26">
        <v>101.3</v>
      </c>
    </row>
    <row r="48" spans="2:3" ht="15">
      <c r="B48" s="7" t="s">
        <v>438</v>
      </c>
      <c r="C48" s="28" t="s">
        <v>71</v>
      </c>
    </row>
    <row r="49" spans="2:3" ht="15">
      <c r="B49" s="27" t="s">
        <v>80</v>
      </c>
      <c r="C49" s="4" t="s">
        <v>375</v>
      </c>
    </row>
    <row r="50" ht="14.25" customHeight="1">
      <c r="C50" s="4" t="s">
        <v>376</v>
      </c>
    </row>
    <row r="51" ht="14.25" customHeight="1" thickBot="1"/>
    <row r="52" spans="2:4" ht="16.5" customHeight="1" thickBot="1">
      <c r="B52" s="136"/>
      <c r="C52" s="137" t="s">
        <v>85</v>
      </c>
      <c r="D52" s="137" t="s">
        <v>73</v>
      </c>
    </row>
    <row r="53" spans="2:6" ht="14.4" customHeight="1">
      <c r="B53" s="57" t="s">
        <v>74</v>
      </c>
      <c r="C53" s="58">
        <v>0</v>
      </c>
      <c r="D53" s="135">
        <v>0</v>
      </c>
      <c r="F53" s="33"/>
    </row>
    <row r="54" spans="2:6" ht="14.4" customHeight="1">
      <c r="B54" s="35" t="s">
        <v>76</v>
      </c>
      <c r="C54" s="58">
        <v>0</v>
      </c>
      <c r="D54" s="135">
        <v>0</v>
      </c>
      <c r="F54" s="33"/>
    </row>
    <row r="55" spans="2:6" ht="14.4" customHeight="1">
      <c r="B55" s="35" t="s">
        <v>77</v>
      </c>
      <c r="C55" s="58">
        <v>0</v>
      </c>
      <c r="D55" s="135">
        <v>0</v>
      </c>
      <c r="F55" s="33"/>
    </row>
    <row r="56" spans="2:6" ht="14.4" customHeight="1" thickBot="1">
      <c r="B56" s="12" t="s">
        <v>75</v>
      </c>
      <c r="C56" s="48">
        <v>0</v>
      </c>
      <c r="D56" s="36">
        <v>0</v>
      </c>
      <c r="F56" s="33"/>
    </row>
    <row r="57" spans="2:4" ht="14.25" customHeight="1">
      <c r="B57" s="15"/>
      <c r="C57" s="33"/>
      <c r="D57" s="33"/>
    </row>
    <row r="58" ht="14.25" customHeight="1"/>
    <row r="59" ht="14.25" customHeight="1" thickBot="1"/>
    <row r="60" spans="2:4" ht="16.5" customHeight="1" thickBot="1">
      <c r="B60" s="136"/>
      <c r="C60" s="137" t="s">
        <v>85</v>
      </c>
      <c r="D60" s="137" t="s">
        <v>73</v>
      </c>
    </row>
    <row r="61" spans="2:6" ht="14.4" customHeight="1">
      <c r="B61" s="57" t="s">
        <v>78</v>
      </c>
      <c r="C61" s="58">
        <v>0</v>
      </c>
      <c r="D61" s="135">
        <v>0</v>
      </c>
      <c r="F61" s="33"/>
    </row>
    <row r="62" spans="2:6" ht="14.4" customHeight="1" thickBot="1">
      <c r="B62" s="37" t="s">
        <v>79</v>
      </c>
      <c r="C62" s="49">
        <v>0</v>
      </c>
      <c r="D62" s="38">
        <v>0</v>
      </c>
      <c r="F62" s="33"/>
    </row>
    <row r="63" ht="14.25" customHeight="1"/>
    <row r="64" ht="14.25" customHeight="1" thickBot="1"/>
    <row r="65" spans="2:4" ht="16.5" customHeight="1" thickBot="1">
      <c r="B65" s="136"/>
      <c r="C65" s="137" t="s">
        <v>3</v>
      </c>
      <c r="D65" s="8"/>
    </row>
    <row r="66" spans="1:4" ht="14.4" customHeight="1">
      <c r="A66" s="9">
        <v>1</v>
      </c>
      <c r="B66" s="127" t="s">
        <v>0</v>
      </c>
      <c r="C66" s="135">
        <f>D56+D62-D61</f>
        <v>0</v>
      </c>
      <c r="D66" s="33"/>
    </row>
    <row r="67" spans="1:3" ht="15">
      <c r="A67" s="9">
        <v>2</v>
      </c>
      <c r="B67" s="10" t="s">
        <v>8</v>
      </c>
      <c r="C67" s="29" t="s">
        <v>373</v>
      </c>
    </row>
    <row r="68" spans="1:3" ht="15" thickBot="1">
      <c r="A68" s="9">
        <v>3</v>
      </c>
      <c r="B68" s="12" t="s">
        <v>2</v>
      </c>
      <c r="C68" s="36">
        <v>0</v>
      </c>
    </row>
    <row r="69" spans="1:3" ht="15">
      <c r="A69" s="9">
        <v>7</v>
      </c>
      <c r="B69" s="10" t="s">
        <v>33</v>
      </c>
      <c r="C69" s="29"/>
    </row>
    <row r="70" spans="2:3" ht="15" thickBot="1">
      <c r="B70" s="12" t="s">
        <v>106</v>
      </c>
      <c r="C70" s="36">
        <f>IF(ISNUMBER(C69)=TRUE,C68-C69,C68)</f>
        <v>0</v>
      </c>
    </row>
    <row r="71" spans="2:3" ht="15">
      <c r="B71" s="13"/>
      <c r="C71" s="14"/>
    </row>
    <row r="72" spans="2:3" ht="15" thickBot="1">
      <c r="B72" s="15"/>
      <c r="C72" s="16"/>
    </row>
    <row r="73" spans="2:14" ht="16.5" customHeight="1">
      <c r="B73" s="383" t="s">
        <v>1</v>
      </c>
      <c r="C73" s="385" t="s">
        <v>3</v>
      </c>
      <c r="D73" s="387" t="s">
        <v>4</v>
      </c>
      <c r="E73" s="389" t="s">
        <v>5</v>
      </c>
      <c r="F73" s="390"/>
      <c r="G73" s="389" t="s">
        <v>6</v>
      </c>
      <c r="H73" s="390"/>
      <c r="I73" s="389" t="s">
        <v>12</v>
      </c>
      <c r="J73" s="390"/>
      <c r="K73" s="381" t="s">
        <v>7</v>
      </c>
      <c r="L73" s="382"/>
      <c r="N73" s="25"/>
    </row>
    <row r="74" spans="2:12" ht="32.25" customHeight="1" thickBot="1">
      <c r="B74" s="384"/>
      <c r="C74" s="386"/>
      <c r="D74" s="388"/>
      <c r="E74" s="132" t="s">
        <v>10</v>
      </c>
      <c r="F74" s="133" t="s">
        <v>11</v>
      </c>
      <c r="G74" s="132" t="s">
        <v>10</v>
      </c>
      <c r="H74" s="133" t="s">
        <v>11</v>
      </c>
      <c r="I74" s="132" t="s">
        <v>10</v>
      </c>
      <c r="J74" s="133" t="s">
        <v>11</v>
      </c>
      <c r="K74" s="132" t="s">
        <v>10</v>
      </c>
      <c r="L74" s="134" t="s">
        <v>11</v>
      </c>
    </row>
    <row r="75" spans="1:14" ht="15">
      <c r="A75" s="9">
        <v>6</v>
      </c>
      <c r="B75" s="57" t="s">
        <v>105</v>
      </c>
      <c r="C75" s="128" t="s">
        <v>373</v>
      </c>
      <c r="D75" s="129"/>
      <c r="E75" s="130"/>
      <c r="F75" s="131"/>
      <c r="G75" s="130"/>
      <c r="H75" s="131"/>
      <c r="I75" s="130"/>
      <c r="J75" s="131"/>
      <c r="K75" s="130"/>
      <c r="L75" s="131"/>
      <c r="N75" s="27"/>
    </row>
    <row r="76" spans="1:14" ht="15">
      <c r="A76" s="9">
        <v>8</v>
      </c>
      <c r="B76" s="17" t="s">
        <v>34</v>
      </c>
      <c r="C76" s="31" t="s">
        <v>373</v>
      </c>
      <c r="D76" s="18"/>
      <c r="E76" s="19"/>
      <c r="F76" s="20"/>
      <c r="G76" s="19"/>
      <c r="H76" s="20"/>
      <c r="I76" s="19"/>
      <c r="J76" s="20"/>
      <c r="K76" s="19"/>
      <c r="L76" s="20"/>
      <c r="N76" s="27"/>
    </row>
    <row r="77" spans="1:14" ht="15">
      <c r="A77" s="9">
        <v>10</v>
      </c>
      <c r="B77" s="17" t="s">
        <v>35</v>
      </c>
      <c r="C77" s="31" t="s">
        <v>373</v>
      </c>
      <c r="D77" s="18" t="s">
        <v>373</v>
      </c>
      <c r="E77" s="19" t="s">
        <v>373</v>
      </c>
      <c r="F77" s="20"/>
      <c r="G77" s="19"/>
      <c r="H77" s="20"/>
      <c r="I77" s="19"/>
      <c r="J77" s="20"/>
      <c r="K77" s="19"/>
      <c r="L77" s="20"/>
      <c r="N77" s="27"/>
    </row>
    <row r="78" spans="1:14" ht="15">
      <c r="A78" s="9">
        <v>11</v>
      </c>
      <c r="B78" s="17" t="s">
        <v>36</v>
      </c>
      <c r="C78" s="31" t="s">
        <v>373</v>
      </c>
      <c r="D78" s="18" t="s">
        <v>373</v>
      </c>
      <c r="E78" s="19" t="s">
        <v>373</v>
      </c>
      <c r="F78" s="20"/>
      <c r="G78" s="19"/>
      <c r="H78" s="20"/>
      <c r="I78" s="19"/>
      <c r="J78" s="20"/>
      <c r="K78" s="19"/>
      <c r="L78" s="20"/>
      <c r="N78" s="27"/>
    </row>
    <row r="79" spans="1:14" ht="15">
      <c r="A79" s="9" t="s">
        <v>37</v>
      </c>
      <c r="B79" s="17" t="s">
        <v>38</v>
      </c>
      <c r="C79" s="31"/>
      <c r="D79" s="18"/>
      <c r="E79" s="19"/>
      <c r="F79" s="20"/>
      <c r="G79" s="19"/>
      <c r="H79" s="20"/>
      <c r="I79" s="19"/>
      <c r="J79" s="20"/>
      <c r="K79" s="19"/>
      <c r="L79" s="20"/>
      <c r="N79" s="27"/>
    </row>
    <row r="80" spans="1:14" ht="15">
      <c r="A80" s="9" t="s">
        <v>39</v>
      </c>
      <c r="B80" s="17" t="s">
        <v>40</v>
      </c>
      <c r="C80" s="31">
        <v>0</v>
      </c>
      <c r="D80" s="18">
        <v>0</v>
      </c>
      <c r="E80" s="19">
        <v>0</v>
      </c>
      <c r="F80" s="20"/>
      <c r="G80" s="19"/>
      <c r="H80" s="20"/>
      <c r="I80" s="19"/>
      <c r="J80" s="20"/>
      <c r="K80" s="19"/>
      <c r="L80" s="20"/>
      <c r="N80" s="27"/>
    </row>
    <row r="81" spans="1:14" ht="15">
      <c r="A81" s="9" t="s">
        <v>41</v>
      </c>
      <c r="B81" s="17" t="s">
        <v>42</v>
      </c>
      <c r="C81" s="31">
        <v>0</v>
      </c>
      <c r="D81" s="18"/>
      <c r="E81" s="19">
        <v>0</v>
      </c>
      <c r="F81" s="20"/>
      <c r="G81" s="19"/>
      <c r="H81" s="20"/>
      <c r="I81" s="19"/>
      <c r="J81" s="20"/>
      <c r="K81" s="19"/>
      <c r="L81" s="20"/>
      <c r="N81" s="27"/>
    </row>
    <row r="82" spans="1:14" ht="15">
      <c r="A82" s="9">
        <v>13</v>
      </c>
      <c r="B82" s="17" t="s">
        <v>43</v>
      </c>
      <c r="C82" s="31"/>
      <c r="D82" s="18" t="s">
        <v>373</v>
      </c>
      <c r="E82" s="19">
        <v>0</v>
      </c>
      <c r="F82" s="20"/>
      <c r="G82" s="19"/>
      <c r="H82" s="20"/>
      <c r="I82" s="19"/>
      <c r="J82" s="20"/>
      <c r="K82" s="19"/>
      <c r="L82" s="20"/>
      <c r="N82" s="27"/>
    </row>
    <row r="83" spans="1:14" ht="15">
      <c r="A83" s="9"/>
      <c r="B83" s="41" t="s">
        <v>81</v>
      </c>
      <c r="C83" s="31">
        <v>0</v>
      </c>
      <c r="D83" s="18">
        <v>0</v>
      </c>
      <c r="E83" s="39">
        <v>0</v>
      </c>
      <c r="F83" s="20"/>
      <c r="G83" s="19"/>
      <c r="H83" s="20"/>
      <c r="I83" s="19"/>
      <c r="J83" s="20"/>
      <c r="K83" s="19"/>
      <c r="L83" s="20"/>
      <c r="N83" s="27"/>
    </row>
    <row r="84" spans="1:14" ht="15">
      <c r="A84" s="9"/>
      <c r="B84" s="42" t="s">
        <v>82</v>
      </c>
      <c r="C84" s="43">
        <f>D56</f>
        <v>0</v>
      </c>
      <c r="D84" s="44">
        <f>D83-D80</f>
        <v>0</v>
      </c>
      <c r="E84" s="45">
        <v>0</v>
      </c>
      <c r="F84" s="46"/>
      <c r="G84" s="45"/>
      <c r="H84" s="46"/>
      <c r="I84" s="45"/>
      <c r="J84" s="46"/>
      <c r="K84" s="45"/>
      <c r="L84" s="46"/>
      <c r="N84" s="27"/>
    </row>
    <row r="85" spans="1:14" ht="15" thickBot="1">
      <c r="A85" s="9">
        <v>16</v>
      </c>
      <c r="B85" s="17" t="s">
        <v>27</v>
      </c>
      <c r="C85" s="31"/>
      <c r="D85" s="18"/>
      <c r="E85" s="19" t="s">
        <v>373</v>
      </c>
      <c r="F85" s="20"/>
      <c r="G85" s="19"/>
      <c r="H85" s="20"/>
      <c r="I85" s="19"/>
      <c r="J85" s="20"/>
      <c r="K85" s="19"/>
      <c r="L85" s="20"/>
      <c r="N85" s="27"/>
    </row>
    <row r="86" spans="2:12" ht="15" thickBot="1">
      <c r="B86" s="21" t="s">
        <v>9</v>
      </c>
      <c r="C86" s="32">
        <f>SUM(C75:C83,C85)</f>
        <v>0</v>
      </c>
      <c r="D86" s="22"/>
      <c r="E86" s="23">
        <v>0</v>
      </c>
      <c r="F86" s="24">
        <v>0</v>
      </c>
      <c r="G86" s="23">
        <v>0</v>
      </c>
      <c r="H86" s="24">
        <v>0</v>
      </c>
      <c r="I86" s="23">
        <v>0</v>
      </c>
      <c r="J86" s="24">
        <v>0</v>
      </c>
      <c r="K86" s="23">
        <f>E86+G86-I86</f>
        <v>0</v>
      </c>
      <c r="L86" s="24">
        <f>F86+H86-J86</f>
        <v>0</v>
      </c>
    </row>
    <row r="87" spans="3:12" ht="15">
      <c r="C87" s="13"/>
      <c r="E87" s="13"/>
      <c r="F87" s="13"/>
      <c r="G87" s="13"/>
      <c r="H87" s="13"/>
      <c r="I87" s="13"/>
      <c r="J87" s="13"/>
      <c r="K87" s="13"/>
      <c r="L87" s="13"/>
    </row>
    <row r="88" ht="15">
      <c r="B88" s="25"/>
    </row>
    <row r="89" ht="15" thickBot="1"/>
    <row r="90" spans="2:3" ht="15" thickBot="1">
      <c r="B90" s="136"/>
      <c r="C90" s="139">
        <v>2020</v>
      </c>
    </row>
    <row r="91" spans="2:3" ht="15">
      <c r="B91" s="311" t="s">
        <v>377</v>
      </c>
      <c r="C91" s="140">
        <v>0</v>
      </c>
    </row>
    <row r="92" spans="2:3" ht="15" thickBot="1">
      <c r="B92" s="312" t="s">
        <v>378</v>
      </c>
      <c r="C92" s="26">
        <v>0</v>
      </c>
    </row>
  </sheetData>
  <mergeCells count="14">
    <mergeCell ref="K28:L28"/>
    <mergeCell ref="B28:B29"/>
    <mergeCell ref="C28:C29"/>
    <mergeCell ref="D28:D29"/>
    <mergeCell ref="E28:F28"/>
    <mergeCell ref="G28:H28"/>
    <mergeCell ref="I28:J28"/>
    <mergeCell ref="I73:J73"/>
    <mergeCell ref="K73:L73"/>
    <mergeCell ref="B73:B74"/>
    <mergeCell ref="C73:C74"/>
    <mergeCell ref="D73:D74"/>
    <mergeCell ref="E73:F73"/>
    <mergeCell ref="G73:H73"/>
  </mergeCells>
  <conditionalFormatting sqref="C41 N31:N38 N76:N85">
    <cfRule type="cellIs" priority="57" dxfId="1" operator="equal">
      <formula>FALSE</formula>
    </cfRule>
    <cfRule type="cellIs" priority="58" dxfId="0" operator="equal">
      <formula>TRUE</formula>
    </cfRule>
  </conditionalFormatting>
  <conditionalFormatting sqref="E41">
    <cfRule type="cellIs" priority="55" dxfId="1" operator="equal">
      <formula>FALSE</formula>
    </cfRule>
    <cfRule type="cellIs" priority="56" dxfId="0" operator="equal">
      <formula>TRUE</formula>
    </cfRule>
  </conditionalFormatting>
  <conditionalFormatting sqref="F41">
    <cfRule type="cellIs" priority="53" dxfId="1" operator="equal">
      <formula>FALSE</formula>
    </cfRule>
    <cfRule type="cellIs" priority="54" dxfId="0" operator="equal">
      <formula>TRUE</formula>
    </cfRule>
  </conditionalFormatting>
  <conditionalFormatting sqref="K41">
    <cfRule type="cellIs" priority="51" dxfId="1" operator="equal">
      <formula>FALSE</formula>
    </cfRule>
    <cfRule type="cellIs" priority="52" dxfId="0" operator="equal">
      <formula>TRUE</formula>
    </cfRule>
  </conditionalFormatting>
  <conditionalFormatting sqref="L41">
    <cfRule type="cellIs" priority="49" dxfId="1" operator="equal">
      <formula>FALSE</formula>
    </cfRule>
    <cfRule type="cellIs" priority="50" dxfId="0" operator="equal">
      <formula>TRUE</formula>
    </cfRule>
  </conditionalFormatting>
  <conditionalFormatting sqref="C13">
    <cfRule type="cellIs" priority="31" dxfId="1" operator="equal">
      <formula>FALSE</formula>
    </cfRule>
    <cfRule type="cellIs" priority="32" dxfId="0" operator="equal">
      <formula>TRUE</formula>
    </cfRule>
  </conditionalFormatting>
  <conditionalFormatting sqref="D13">
    <cfRule type="cellIs" priority="29" dxfId="1" operator="equal">
      <formula>FALSE</formula>
    </cfRule>
    <cfRule type="cellIs" priority="30" dxfId="0" operator="equal">
      <formula>TRUE</formula>
    </cfRule>
  </conditionalFormatting>
  <conditionalFormatting sqref="E21">
    <cfRule type="cellIs" priority="27" dxfId="1" operator="equal">
      <formula>FALSE</formula>
    </cfRule>
    <cfRule type="cellIs" priority="28" dxfId="0" operator="equal">
      <formula>TRUE</formula>
    </cfRule>
  </conditionalFormatting>
  <conditionalFormatting sqref="C88">
    <cfRule type="cellIs" priority="25" dxfId="1" operator="equal">
      <formula>FALSE</formula>
    </cfRule>
    <cfRule type="cellIs" priority="26" dxfId="0" operator="equal">
      <formula>TRUE</formula>
    </cfRule>
  </conditionalFormatting>
  <conditionalFormatting sqref="E88">
    <cfRule type="cellIs" priority="23" dxfId="1" operator="equal">
      <formula>FALSE</formula>
    </cfRule>
    <cfRule type="cellIs" priority="24" dxfId="0" operator="equal">
      <formula>TRUE</formula>
    </cfRule>
  </conditionalFormatting>
  <conditionalFormatting sqref="F88">
    <cfRule type="cellIs" priority="21" dxfId="1" operator="equal">
      <formula>FALSE</formula>
    </cfRule>
    <cfRule type="cellIs" priority="22" dxfId="0" operator="equal">
      <formula>TRUE</formula>
    </cfRule>
  </conditionalFormatting>
  <conditionalFormatting sqref="K88">
    <cfRule type="cellIs" priority="19" dxfId="1" operator="equal">
      <formula>FALSE</formula>
    </cfRule>
    <cfRule type="cellIs" priority="20" dxfId="0" operator="equal">
      <formula>TRUE</formula>
    </cfRule>
  </conditionalFormatting>
  <conditionalFormatting sqref="L88">
    <cfRule type="cellIs" priority="17" dxfId="1" operator="equal">
      <formula>FALSE</formula>
    </cfRule>
    <cfRule type="cellIs" priority="18" dxfId="0" operator="equal">
      <formula>TRUE</formula>
    </cfRule>
  </conditionalFormatting>
  <conditionalFormatting sqref="C58">
    <cfRule type="cellIs" priority="13" dxfId="1" operator="equal">
      <formula>FALSE</formula>
    </cfRule>
    <cfRule type="cellIs" priority="14" dxfId="0" operator="equal">
      <formula>TRUE</formula>
    </cfRule>
  </conditionalFormatting>
  <conditionalFormatting sqref="D58">
    <cfRule type="cellIs" priority="11" dxfId="1" operator="equal">
      <formula>FALSE</formula>
    </cfRule>
    <cfRule type="cellIs" priority="12" dxfId="0" operator="equal">
      <formula>TRUE</formula>
    </cfRule>
  </conditionalFormatting>
  <conditionalFormatting sqref="E66">
    <cfRule type="cellIs" priority="9" dxfId="1" operator="equal">
      <formula>FALSE</formula>
    </cfRule>
    <cfRule type="cellIs" priority="10" dxfId="0" operator="equal">
      <formula>TRUE</formula>
    </cfRule>
  </conditionalFormatting>
  <conditionalFormatting sqref="N30">
    <cfRule type="cellIs" priority="7" dxfId="1" operator="equal">
      <formula>FALSE</formula>
    </cfRule>
    <cfRule type="cellIs" priority="8" dxfId="0" operator="equal">
      <formula>TRUE</formula>
    </cfRule>
  </conditionalFormatting>
  <conditionalFormatting sqref="N75">
    <cfRule type="cellIs" priority="5" dxfId="1" operator="equal">
      <formula>FALSE</formula>
    </cfRule>
    <cfRule type="cellIs" priority="6" dxfId="0" operator="equal">
      <formula>TRUE</formula>
    </cfRule>
  </conditionalFormatting>
  <conditionalFormatting sqref="E23">
    <cfRule type="cellIs" priority="3" dxfId="1" operator="equal">
      <formula>FALSE</formula>
    </cfRule>
    <cfRule type="cellIs" priority="4" dxfId="0" operator="equal">
      <formula>TRUE</formula>
    </cfRule>
  </conditionalFormatting>
  <conditionalFormatting sqref="E68">
    <cfRule type="cellIs" priority="1" dxfId="1" operator="equal">
      <formula>FALSE</formula>
    </cfRule>
    <cfRule type="cellIs" priority="2"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5"/>
  <sheetViews>
    <sheetView zoomScale="90" zoomScaleNormal="90" workbookViewId="0" topLeftCell="B21">
      <selection activeCell="C16" sqref="C16"/>
    </sheetView>
  </sheetViews>
  <sheetFormatPr defaultColWidth="8.8515625" defaultRowHeight="15"/>
  <cols>
    <col min="1" max="1" width="5.00390625" style="5" bestFit="1" customWidth="1"/>
    <col min="2" max="2" width="42.8515625" style="5" bestFit="1" customWidth="1"/>
    <col min="3" max="3" width="13.7109375" style="5" customWidth="1"/>
    <col min="4" max="4" width="20.281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87</v>
      </c>
    </row>
    <row r="2" ht="4.5" customHeight="1"/>
    <row r="3" spans="2:3" ht="15">
      <c r="B3" s="7" t="s">
        <v>436</v>
      </c>
      <c r="C3" s="28" t="s">
        <v>71</v>
      </c>
    </row>
    <row r="4" spans="2:3" ht="15">
      <c r="B4" s="27" t="s">
        <v>84</v>
      </c>
      <c r="C4" s="4" t="s">
        <v>375</v>
      </c>
    </row>
    <row r="5" ht="14.25" customHeight="1">
      <c r="C5" s="4" t="s">
        <v>376</v>
      </c>
    </row>
    <row r="6" ht="14.25" customHeight="1" thickBot="1"/>
    <row r="7" spans="2:4" ht="16.5" customHeight="1" thickBot="1">
      <c r="B7" s="136"/>
      <c r="C7" s="137" t="s">
        <v>85</v>
      </c>
      <c r="D7" s="137" t="s">
        <v>73</v>
      </c>
    </row>
    <row r="8" spans="2:6" ht="14.4" customHeight="1">
      <c r="B8" s="57" t="s">
        <v>74</v>
      </c>
      <c r="C8" s="58">
        <v>0</v>
      </c>
      <c r="D8" s="135">
        <v>0</v>
      </c>
      <c r="F8" s="33"/>
    </row>
    <row r="9" spans="2:6" ht="14.4" customHeight="1">
      <c r="B9" s="35" t="s">
        <v>76</v>
      </c>
      <c r="C9" s="47">
        <v>0</v>
      </c>
      <c r="D9" s="29">
        <v>0</v>
      </c>
      <c r="F9" s="33"/>
    </row>
    <row r="10" spans="2:6" ht="14.4" customHeight="1">
      <c r="B10" s="35" t="s">
        <v>77</v>
      </c>
      <c r="C10" s="47">
        <v>0</v>
      </c>
      <c r="D10" s="29">
        <v>0</v>
      </c>
      <c r="F10" s="33"/>
    </row>
    <row r="11" spans="2:6" ht="14.4" customHeight="1" thickBot="1">
      <c r="B11" s="12" t="s">
        <v>75</v>
      </c>
      <c r="C11" s="48">
        <v>0</v>
      </c>
      <c r="D11" s="36">
        <v>0</v>
      </c>
      <c r="E11" s="50"/>
      <c r="F11" s="33"/>
    </row>
    <row r="12" spans="2:4" ht="14.25" customHeight="1">
      <c r="B12" s="15"/>
      <c r="C12" s="33"/>
      <c r="D12" s="33"/>
    </row>
    <row r="13" ht="14.25" customHeight="1"/>
    <row r="14" ht="14.25" customHeight="1" thickBot="1"/>
    <row r="15" spans="2:4" ht="16.5" customHeight="1" thickBot="1">
      <c r="B15" s="136"/>
      <c r="C15" s="137" t="s">
        <v>85</v>
      </c>
      <c r="D15" s="137" t="s">
        <v>73</v>
      </c>
    </row>
    <row r="16" spans="2:6" ht="14.4" customHeight="1">
      <c r="B16" s="57" t="s">
        <v>78</v>
      </c>
      <c r="C16" s="58">
        <v>0</v>
      </c>
      <c r="D16" s="135">
        <v>0</v>
      </c>
      <c r="E16" s="50"/>
      <c r="F16" s="33"/>
    </row>
    <row r="17" spans="2:6" ht="14.4" customHeight="1" thickBot="1">
      <c r="B17" s="37" t="s">
        <v>79</v>
      </c>
      <c r="C17" s="49">
        <v>0</v>
      </c>
      <c r="D17" s="38">
        <v>0</v>
      </c>
      <c r="E17" s="50"/>
      <c r="F17" s="33"/>
    </row>
    <row r="18" ht="14.25" customHeight="1"/>
    <row r="19" ht="14.25" customHeight="1" thickBot="1"/>
    <row r="20" spans="2:4" ht="16.5" customHeight="1" thickBot="1">
      <c r="B20" s="136"/>
      <c r="C20" s="137" t="s">
        <v>3</v>
      </c>
      <c r="D20" s="8"/>
    </row>
    <row r="21" spans="1:4" ht="14.4" customHeight="1">
      <c r="A21" s="9">
        <v>1</v>
      </c>
      <c r="B21" s="127" t="s">
        <v>0</v>
      </c>
      <c r="C21" s="135">
        <v>120.6</v>
      </c>
      <c r="D21" s="50"/>
    </row>
    <row r="22" spans="1:3" ht="15">
      <c r="A22" s="9">
        <v>2</v>
      </c>
      <c r="B22" s="10" t="s">
        <v>8</v>
      </c>
      <c r="C22" s="29"/>
    </row>
    <row r="23" spans="1:3" ht="15" thickBot="1">
      <c r="A23" s="9">
        <v>3</v>
      </c>
      <c r="B23" s="12" t="s">
        <v>2</v>
      </c>
      <c r="C23" s="36">
        <v>120.6</v>
      </c>
    </row>
    <row r="24" spans="1:3" ht="15">
      <c r="A24" s="9">
        <v>7</v>
      </c>
      <c r="B24" s="10" t="s">
        <v>33</v>
      </c>
      <c r="C24" s="29"/>
    </row>
    <row r="25" spans="2:3" ht="15" thickBot="1">
      <c r="B25" s="12" t="s">
        <v>106</v>
      </c>
      <c r="C25" s="36">
        <f>IF(ISNUMBER(C24)=TRUE,C23-C24,C23)</f>
        <v>120.6</v>
      </c>
    </row>
    <row r="26" spans="2:3" ht="15">
      <c r="B26" s="13"/>
      <c r="C26" s="14"/>
    </row>
    <row r="27" spans="2:3" ht="15" thickBot="1">
      <c r="B27" s="15"/>
      <c r="C27" s="16"/>
    </row>
    <row r="28" spans="2:14" ht="16.5" customHeight="1">
      <c r="B28" s="383" t="s">
        <v>1</v>
      </c>
      <c r="C28" s="385" t="s">
        <v>3</v>
      </c>
      <c r="D28" s="387" t="s">
        <v>4</v>
      </c>
      <c r="E28" s="389" t="s">
        <v>5</v>
      </c>
      <c r="F28" s="390"/>
      <c r="G28" s="389" t="s">
        <v>6</v>
      </c>
      <c r="H28" s="390"/>
      <c r="I28" s="389" t="s">
        <v>12</v>
      </c>
      <c r="J28" s="390"/>
      <c r="K28" s="381" t="s">
        <v>7</v>
      </c>
      <c r="L28" s="382"/>
      <c r="N28" s="25"/>
    </row>
    <row r="29" spans="2:12" ht="15" thickBot="1">
      <c r="B29" s="384"/>
      <c r="C29" s="386"/>
      <c r="D29" s="388"/>
      <c r="E29" s="132" t="s">
        <v>10</v>
      </c>
      <c r="F29" s="133" t="s">
        <v>11</v>
      </c>
      <c r="G29" s="132" t="s">
        <v>10</v>
      </c>
      <c r="H29" s="133" t="s">
        <v>11</v>
      </c>
      <c r="I29" s="132" t="s">
        <v>10</v>
      </c>
      <c r="J29" s="133" t="s">
        <v>11</v>
      </c>
      <c r="K29" s="132" t="s">
        <v>10</v>
      </c>
      <c r="L29" s="134" t="s">
        <v>11</v>
      </c>
    </row>
    <row r="30" spans="1:14" ht="15">
      <c r="A30" s="9">
        <v>6</v>
      </c>
      <c r="B30" s="57" t="s">
        <v>105</v>
      </c>
      <c r="C30" s="128" t="s">
        <v>373</v>
      </c>
      <c r="D30" s="129"/>
      <c r="E30" s="130"/>
      <c r="F30" s="131"/>
      <c r="G30" s="130"/>
      <c r="H30" s="131"/>
      <c r="I30" s="130"/>
      <c r="J30" s="131"/>
      <c r="K30" s="130"/>
      <c r="L30" s="131"/>
      <c r="N30" s="27"/>
    </row>
    <row r="31" spans="1:14" ht="15">
      <c r="A31" s="9">
        <v>8</v>
      </c>
      <c r="B31" s="17" t="s">
        <v>34</v>
      </c>
      <c r="C31" s="31" t="s">
        <v>373</v>
      </c>
      <c r="D31" s="18"/>
      <c r="E31" s="19"/>
      <c r="F31" s="20"/>
      <c r="G31" s="19"/>
      <c r="H31" s="20"/>
      <c r="I31" s="19"/>
      <c r="J31" s="20"/>
      <c r="K31" s="19"/>
      <c r="L31" s="20"/>
      <c r="N31" s="27"/>
    </row>
    <row r="32" spans="1:14" ht="15">
      <c r="A32" s="9">
        <v>10</v>
      </c>
      <c r="B32" s="17" t="s">
        <v>35</v>
      </c>
      <c r="C32" s="31" t="s">
        <v>373</v>
      </c>
      <c r="D32" s="18" t="s">
        <v>373</v>
      </c>
      <c r="E32" s="19" t="s">
        <v>373</v>
      </c>
      <c r="F32" s="20"/>
      <c r="G32" s="19"/>
      <c r="H32" s="20"/>
      <c r="I32" s="19"/>
      <c r="J32" s="20"/>
      <c r="K32" s="19"/>
      <c r="L32" s="20"/>
      <c r="N32" s="27"/>
    </row>
    <row r="33" spans="1:14" ht="15">
      <c r="A33" s="9">
        <v>11</v>
      </c>
      <c r="B33" s="17" t="s">
        <v>36</v>
      </c>
      <c r="C33" s="31">
        <v>18.5</v>
      </c>
      <c r="D33" s="18">
        <v>1127.03</v>
      </c>
      <c r="E33" s="19">
        <v>20.9</v>
      </c>
      <c r="F33" s="20">
        <v>22.5</v>
      </c>
      <c r="G33" s="19"/>
      <c r="H33" s="20"/>
      <c r="I33" s="19"/>
      <c r="J33" s="20"/>
      <c r="K33" s="19"/>
      <c r="L33" s="20"/>
      <c r="N33" s="27"/>
    </row>
    <row r="34" spans="1:14" ht="15">
      <c r="A34" s="9" t="s">
        <v>37</v>
      </c>
      <c r="B34" s="17" t="s">
        <v>38</v>
      </c>
      <c r="C34" s="31" t="s">
        <v>373</v>
      </c>
      <c r="D34" s="18" t="s">
        <v>373</v>
      </c>
      <c r="E34" s="19" t="s">
        <v>373</v>
      </c>
      <c r="F34" s="20"/>
      <c r="G34" s="19"/>
      <c r="H34" s="20"/>
      <c r="I34" s="19"/>
      <c r="J34" s="20"/>
      <c r="K34" s="19"/>
      <c r="L34" s="20"/>
      <c r="N34" s="27"/>
    </row>
    <row r="35" spans="1:14" ht="15">
      <c r="A35" s="9" t="s">
        <v>39</v>
      </c>
      <c r="B35" s="17" t="s">
        <v>40</v>
      </c>
      <c r="C35" s="31">
        <v>89.9</v>
      </c>
      <c r="D35" s="18">
        <v>1127.03</v>
      </c>
      <c r="E35" s="19">
        <v>101.3</v>
      </c>
      <c r="F35" s="20">
        <v>109.4</v>
      </c>
      <c r="G35" s="19"/>
      <c r="H35" s="20"/>
      <c r="I35" s="19"/>
      <c r="J35" s="20"/>
      <c r="K35" s="19"/>
      <c r="L35" s="20"/>
      <c r="N35" s="27"/>
    </row>
    <row r="36" spans="1:14" ht="15">
      <c r="A36" s="9" t="s">
        <v>41</v>
      </c>
      <c r="B36" s="17" t="s">
        <v>42</v>
      </c>
      <c r="C36" s="31">
        <v>0</v>
      </c>
      <c r="D36" s="18">
        <v>1127.03</v>
      </c>
      <c r="E36" s="19">
        <v>0</v>
      </c>
      <c r="F36" s="20"/>
      <c r="G36" s="19"/>
      <c r="H36" s="20"/>
      <c r="I36" s="19"/>
      <c r="J36" s="20"/>
      <c r="K36" s="19"/>
      <c r="L36" s="20"/>
      <c r="N36" s="27"/>
    </row>
    <row r="37" spans="1:14" ht="15">
      <c r="A37" s="9">
        <v>13</v>
      </c>
      <c r="B37" s="17" t="s">
        <v>43</v>
      </c>
      <c r="C37" s="31">
        <v>4.1</v>
      </c>
      <c r="D37" s="18">
        <v>1127.03</v>
      </c>
      <c r="E37" s="19">
        <v>4.6</v>
      </c>
      <c r="F37" s="20">
        <v>5</v>
      </c>
      <c r="G37" s="19"/>
      <c r="H37" s="20"/>
      <c r="I37" s="19"/>
      <c r="J37" s="20"/>
      <c r="K37" s="19"/>
      <c r="L37" s="20"/>
      <c r="N37" s="27"/>
    </row>
    <row r="38" spans="1:14" ht="15" thickBot="1">
      <c r="A38" s="9">
        <v>16</v>
      </c>
      <c r="B38" s="17" t="s">
        <v>27</v>
      </c>
      <c r="C38" s="31">
        <v>8.1</v>
      </c>
      <c r="D38" s="18">
        <v>1127.03</v>
      </c>
      <c r="E38" s="19">
        <v>0</v>
      </c>
      <c r="F38" s="20"/>
      <c r="G38" s="19"/>
      <c r="H38" s="20"/>
      <c r="I38" s="19"/>
      <c r="J38" s="20"/>
      <c r="K38" s="19"/>
      <c r="L38" s="20"/>
      <c r="N38" s="27"/>
    </row>
    <row r="39" spans="1:12" ht="15" thickBot="1">
      <c r="A39" s="9">
        <v>17</v>
      </c>
      <c r="B39" s="21" t="s">
        <v>9</v>
      </c>
      <c r="C39" s="32">
        <f>SUM(C30:C38)</f>
        <v>120.6</v>
      </c>
      <c r="D39" s="18">
        <v>1127.03</v>
      </c>
      <c r="E39" s="23">
        <v>135.9</v>
      </c>
      <c r="F39" s="24">
        <v>146.8</v>
      </c>
      <c r="G39" s="23">
        <v>0</v>
      </c>
      <c r="H39" s="24">
        <v>0</v>
      </c>
      <c r="I39" s="23">
        <v>0</v>
      </c>
      <c r="J39" s="24">
        <v>0</v>
      </c>
      <c r="K39" s="23">
        <f>E39+G39-I39</f>
        <v>135.9</v>
      </c>
      <c r="L39" s="24">
        <f>F39+H39-J39</f>
        <v>146.8</v>
      </c>
    </row>
    <row r="40" spans="3:12" ht="15">
      <c r="C40" s="13"/>
      <c r="E40" s="13"/>
      <c r="F40" s="13"/>
      <c r="G40" s="13"/>
      <c r="H40" s="13"/>
      <c r="I40" s="13"/>
      <c r="J40" s="13"/>
      <c r="K40" s="13"/>
      <c r="L40" s="13"/>
    </row>
    <row r="41" ht="15">
      <c r="B41" s="25"/>
    </row>
    <row r="42" ht="15" thickBot="1"/>
    <row r="43" spans="2:3" ht="15" thickBot="1">
      <c r="B43" s="136"/>
      <c r="C43" s="139">
        <v>2020</v>
      </c>
    </row>
    <row r="44" spans="2:3" ht="14.4" customHeight="1">
      <c r="B44" s="311" t="s">
        <v>377</v>
      </c>
      <c r="C44" s="140">
        <v>92.6</v>
      </c>
    </row>
    <row r="45" spans="2:3" ht="14.4" customHeight="1" thickBot="1">
      <c r="B45" s="312" t="s">
        <v>378</v>
      </c>
      <c r="C45" s="26">
        <v>107.6</v>
      </c>
    </row>
  </sheetData>
  <mergeCells count="7">
    <mergeCell ref="K28:L28"/>
    <mergeCell ref="B28:B29"/>
    <mergeCell ref="C28:C29"/>
    <mergeCell ref="D28:D29"/>
    <mergeCell ref="E28:F28"/>
    <mergeCell ref="G28:H28"/>
    <mergeCell ref="I28:J28"/>
  </mergeCells>
  <conditionalFormatting sqref="C41 N31:N38">
    <cfRule type="cellIs" priority="39" dxfId="1" operator="equal">
      <formula>FALSE</formula>
    </cfRule>
    <cfRule type="cellIs" priority="40" dxfId="0" operator="equal">
      <formula>TRUE</formula>
    </cfRule>
  </conditionalFormatting>
  <conditionalFormatting sqref="E41">
    <cfRule type="cellIs" priority="37" dxfId="1" operator="equal">
      <formula>FALSE</formula>
    </cfRule>
    <cfRule type="cellIs" priority="38" dxfId="0" operator="equal">
      <formula>TRUE</formula>
    </cfRule>
  </conditionalFormatting>
  <conditionalFormatting sqref="F41">
    <cfRule type="cellIs" priority="35" dxfId="1" operator="equal">
      <formula>FALSE</formula>
    </cfRule>
    <cfRule type="cellIs" priority="36" dxfId="0" operator="equal">
      <formula>TRUE</formula>
    </cfRule>
  </conditionalFormatting>
  <conditionalFormatting sqref="K41">
    <cfRule type="cellIs" priority="33" dxfId="1" operator="equal">
      <formula>FALSE</formula>
    </cfRule>
    <cfRule type="cellIs" priority="34" dxfId="0" operator="equal">
      <formula>TRUE</formula>
    </cfRule>
  </conditionalFormatting>
  <conditionalFormatting sqref="L41">
    <cfRule type="cellIs" priority="31" dxfId="1" operator="equal">
      <formula>FALSE</formula>
    </cfRule>
    <cfRule type="cellIs" priority="32" dxfId="0" operator="equal">
      <formula>TRUE</formula>
    </cfRule>
  </conditionalFormatting>
  <conditionalFormatting sqref="C13">
    <cfRule type="cellIs" priority="27" dxfId="1" operator="equal">
      <formula>FALSE</formula>
    </cfRule>
    <cfRule type="cellIs" priority="28" dxfId="0" operator="equal">
      <formula>TRUE</formula>
    </cfRule>
  </conditionalFormatting>
  <conditionalFormatting sqref="D13">
    <cfRule type="cellIs" priority="25" dxfId="1" operator="equal">
      <formula>FALSE</formula>
    </cfRule>
    <cfRule type="cellIs" priority="26" dxfId="0" operator="equal">
      <formula>TRUE</formula>
    </cfRule>
  </conditionalFormatting>
  <conditionalFormatting sqref="E21">
    <cfRule type="cellIs" priority="23" dxfId="1" operator="equal">
      <formula>FALSE</formula>
    </cfRule>
    <cfRule type="cellIs" priority="24" dxfId="0" operator="equal">
      <formula>TRUE</formula>
    </cfRule>
  </conditionalFormatting>
  <conditionalFormatting sqref="N30">
    <cfRule type="cellIs" priority="3" dxfId="1" operator="equal">
      <formula>FALSE</formula>
    </cfRule>
    <cfRule type="cellIs" priority="4" dxfId="0" operator="equal">
      <formula>TRUE</formula>
    </cfRule>
  </conditionalFormatting>
  <conditionalFormatting sqref="E23">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3"/>
  <sheetViews>
    <sheetView zoomScale="70" zoomScaleNormal="70" workbookViewId="0" topLeftCell="A11">
      <selection activeCell="C19" sqref="C19"/>
    </sheetView>
  </sheetViews>
  <sheetFormatPr defaultColWidth="8.8515625" defaultRowHeight="15"/>
  <cols>
    <col min="1" max="1" width="5.00390625" style="5" bestFit="1" customWidth="1"/>
    <col min="2" max="2" width="40.00390625" style="5" customWidth="1"/>
    <col min="3" max="3" width="20.7109375" style="5" customWidth="1"/>
    <col min="4" max="4" width="14.28125" style="5" customWidth="1"/>
    <col min="5" max="5" width="14.140625" style="5" bestFit="1" customWidth="1"/>
    <col min="6" max="6" width="9.28125" style="5" customWidth="1"/>
    <col min="7" max="7" width="12.140625" style="5" customWidth="1"/>
    <col min="8" max="8" width="10.140625" style="5" customWidth="1"/>
    <col min="9"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89</v>
      </c>
    </row>
    <row r="2" ht="4.5" customHeight="1"/>
    <row r="3" spans="2:3" ht="15">
      <c r="B3" s="7" t="s">
        <v>435</v>
      </c>
      <c r="C3" s="28" t="s">
        <v>71</v>
      </c>
    </row>
    <row r="4" spans="2:3" ht="15">
      <c r="B4" s="27" t="s">
        <v>90</v>
      </c>
      <c r="C4" s="4" t="s">
        <v>375</v>
      </c>
    </row>
    <row r="5" ht="14.25" customHeight="1">
      <c r="C5" s="4" t="s">
        <v>376</v>
      </c>
    </row>
    <row r="6" ht="14.25" customHeight="1" thickBot="1"/>
    <row r="7" spans="2:3" ht="14.25" customHeight="1">
      <c r="B7" s="64" t="s">
        <v>449</v>
      </c>
      <c r="C7" s="119">
        <v>0</v>
      </c>
    </row>
    <row r="8" spans="2:3" ht="14.25" customHeight="1">
      <c r="B8" s="35" t="s">
        <v>107</v>
      </c>
      <c r="C8" s="313">
        <v>0</v>
      </c>
    </row>
    <row r="9" spans="2:3" ht="14.25" customHeight="1">
      <c r="B9" s="35" t="s">
        <v>108</v>
      </c>
      <c r="C9" s="313">
        <v>0</v>
      </c>
    </row>
    <row r="10" spans="2:3" ht="14.25" customHeight="1">
      <c r="B10" s="17" t="s">
        <v>91</v>
      </c>
      <c r="C10" s="29" t="e">
        <f>C7/C8*100*(100-C9)/100</f>
        <v>#DIV/0!</v>
      </c>
    </row>
    <row r="11" spans="2:3" ht="14.25" customHeight="1">
      <c r="B11" s="10" t="s">
        <v>93</v>
      </c>
      <c r="C11" s="314">
        <v>0</v>
      </c>
    </row>
    <row r="12" spans="2:3" ht="14.25" customHeight="1">
      <c r="B12" s="35" t="s">
        <v>109</v>
      </c>
      <c r="C12" s="313">
        <v>0</v>
      </c>
    </row>
    <row r="13" spans="2:3" ht="14.25" customHeight="1">
      <c r="B13" s="17" t="s">
        <v>92</v>
      </c>
      <c r="C13" s="47" t="e">
        <f>C10*C11/C12*100/1000</f>
        <v>#DIV/0!</v>
      </c>
    </row>
    <row r="14" spans="2:3" ht="14.25" customHeight="1">
      <c r="B14" s="34" t="s">
        <v>110</v>
      </c>
      <c r="C14" s="47">
        <v>0</v>
      </c>
    </row>
    <row r="15" spans="2:3" ht="14.25" customHeight="1" thickBot="1">
      <c r="B15" s="56" t="s">
        <v>94</v>
      </c>
      <c r="C15" s="315">
        <v>0</v>
      </c>
    </row>
    <row r="16" ht="14.25" customHeight="1"/>
    <row r="17" ht="14.25" customHeight="1" thickBot="1"/>
    <row r="18" spans="2:4" ht="16.5" customHeight="1" thickBot="1">
      <c r="B18" s="136"/>
      <c r="C18" s="137" t="s">
        <v>3</v>
      </c>
      <c r="D18" s="8"/>
    </row>
    <row r="19" spans="1:4" ht="15">
      <c r="A19" s="9">
        <v>1</v>
      </c>
      <c r="B19" s="127" t="s">
        <v>0</v>
      </c>
      <c r="C19" s="58">
        <v>160.5</v>
      </c>
      <c r="D19" s="50"/>
    </row>
    <row r="20" spans="1:3" ht="15">
      <c r="A20" s="9">
        <v>2</v>
      </c>
      <c r="B20" s="10" t="s">
        <v>8</v>
      </c>
      <c r="C20" s="47" t="s">
        <v>373</v>
      </c>
    </row>
    <row r="21" spans="1:3" ht="15" thickBot="1">
      <c r="A21" s="9">
        <v>3</v>
      </c>
      <c r="B21" s="12" t="s">
        <v>2</v>
      </c>
      <c r="C21" s="48">
        <v>160.5</v>
      </c>
    </row>
    <row r="22" spans="1:3" ht="15">
      <c r="A22" s="9">
        <v>7</v>
      </c>
      <c r="B22" s="10" t="s">
        <v>33</v>
      </c>
      <c r="C22" s="29"/>
    </row>
    <row r="23" spans="2:3" ht="15" thickBot="1">
      <c r="B23" s="12" t="s">
        <v>106</v>
      </c>
      <c r="C23" s="48">
        <f>IF(ISNUMBER(C22)=TRUE,C21-C22,C21)</f>
        <v>160.5</v>
      </c>
    </row>
    <row r="24" spans="2:3" ht="15">
      <c r="B24" s="13"/>
      <c r="C24" s="14"/>
    </row>
    <row r="25" spans="2:3" ht="15" thickBot="1">
      <c r="B25" s="15"/>
      <c r="C25" s="16"/>
    </row>
    <row r="26" spans="2:14" ht="16.5" customHeight="1">
      <c r="B26" s="383" t="s">
        <v>1</v>
      </c>
      <c r="C26" s="385" t="s">
        <v>3</v>
      </c>
      <c r="D26" s="387" t="s">
        <v>4</v>
      </c>
      <c r="E26" s="389" t="s">
        <v>5</v>
      </c>
      <c r="F26" s="390"/>
      <c r="G26" s="389" t="s">
        <v>6</v>
      </c>
      <c r="H26" s="390"/>
      <c r="I26" s="389" t="s">
        <v>12</v>
      </c>
      <c r="J26" s="390"/>
      <c r="K26" s="381" t="s">
        <v>7</v>
      </c>
      <c r="L26" s="382"/>
      <c r="N26" s="25"/>
    </row>
    <row r="27" spans="2:12" ht="29.4" thickBot="1">
      <c r="B27" s="384"/>
      <c r="C27" s="386"/>
      <c r="D27" s="388"/>
      <c r="E27" s="132" t="s">
        <v>10</v>
      </c>
      <c r="F27" s="133" t="s">
        <v>11</v>
      </c>
      <c r="G27" s="132" t="s">
        <v>10</v>
      </c>
      <c r="H27" s="133" t="s">
        <v>11</v>
      </c>
      <c r="I27" s="132" t="s">
        <v>10</v>
      </c>
      <c r="J27" s="133" t="s">
        <v>11</v>
      </c>
      <c r="K27" s="132" t="s">
        <v>10</v>
      </c>
      <c r="L27" s="134" t="s">
        <v>11</v>
      </c>
    </row>
    <row r="28" spans="1:14" ht="15">
      <c r="A28" s="9">
        <v>6</v>
      </c>
      <c r="B28" s="57" t="s">
        <v>105</v>
      </c>
      <c r="C28" s="128" t="s">
        <v>373</v>
      </c>
      <c r="D28" s="129"/>
      <c r="E28" s="130"/>
      <c r="F28" s="131"/>
      <c r="G28" s="130"/>
      <c r="H28" s="131"/>
      <c r="I28" s="130"/>
      <c r="J28" s="131"/>
      <c r="K28" s="130"/>
      <c r="L28" s="131"/>
      <c r="N28" s="27"/>
    </row>
    <row r="29" spans="1:14" ht="15">
      <c r="A29" s="9">
        <v>8</v>
      </c>
      <c r="B29" s="17" t="s">
        <v>34</v>
      </c>
      <c r="C29" s="31" t="s">
        <v>373</v>
      </c>
      <c r="D29" s="18"/>
      <c r="E29" s="19"/>
      <c r="F29" s="20"/>
      <c r="G29" s="19"/>
      <c r="H29" s="20"/>
      <c r="I29" s="19"/>
      <c r="J29" s="20"/>
      <c r="K29" s="19"/>
      <c r="L29" s="20"/>
      <c r="N29" s="27"/>
    </row>
    <row r="30" spans="1:14" ht="15">
      <c r="A30" s="9">
        <v>10</v>
      </c>
      <c r="B30" s="17" t="s">
        <v>35</v>
      </c>
      <c r="C30" s="31" t="s">
        <v>373</v>
      </c>
      <c r="D30" s="18" t="s">
        <v>373</v>
      </c>
      <c r="E30" s="19" t="s">
        <v>373</v>
      </c>
      <c r="F30" s="20"/>
      <c r="G30" s="19"/>
      <c r="H30" s="20"/>
      <c r="I30" s="19"/>
      <c r="J30" s="20"/>
      <c r="K30" s="19"/>
      <c r="L30" s="20"/>
      <c r="N30" s="27"/>
    </row>
    <row r="31" spans="1:14" ht="15">
      <c r="A31" s="9">
        <v>11</v>
      </c>
      <c r="B31" s="17" t="s">
        <v>36</v>
      </c>
      <c r="C31" s="31">
        <v>28.1</v>
      </c>
      <c r="D31" s="18">
        <v>848.94</v>
      </c>
      <c r="E31" s="19">
        <v>23</v>
      </c>
      <c r="F31" s="20">
        <v>23.9</v>
      </c>
      <c r="G31" s="19"/>
      <c r="H31" s="20"/>
      <c r="I31" s="19"/>
      <c r="J31" s="20"/>
      <c r="K31" s="19"/>
      <c r="L31" s="20"/>
      <c r="N31" s="27"/>
    </row>
    <row r="32" spans="1:14" ht="15">
      <c r="A32" s="9" t="s">
        <v>37</v>
      </c>
      <c r="B32" s="17" t="s">
        <v>38</v>
      </c>
      <c r="C32" s="31" t="s">
        <v>373</v>
      </c>
      <c r="D32" s="18" t="s">
        <v>373</v>
      </c>
      <c r="E32" s="19" t="s">
        <v>373</v>
      </c>
      <c r="F32" s="20"/>
      <c r="G32" s="19"/>
      <c r="H32" s="20"/>
      <c r="I32" s="19"/>
      <c r="J32" s="20"/>
      <c r="K32" s="19"/>
      <c r="L32" s="20"/>
      <c r="N32" s="27"/>
    </row>
    <row r="33" spans="1:14" ht="15">
      <c r="A33" s="9" t="s">
        <v>39</v>
      </c>
      <c r="B33" s="17" t="s">
        <v>40</v>
      </c>
      <c r="C33" s="39">
        <v>132.4</v>
      </c>
      <c r="D33" s="18">
        <v>848.94</v>
      </c>
      <c r="E33" s="19">
        <v>108.4</v>
      </c>
      <c r="F33" s="20">
        <v>112.4</v>
      </c>
      <c r="G33" s="19"/>
      <c r="H33" s="20"/>
      <c r="I33" s="19"/>
      <c r="J33" s="20"/>
      <c r="K33" s="19"/>
      <c r="L33" s="20"/>
      <c r="N33" s="27"/>
    </row>
    <row r="34" spans="1:14" ht="15">
      <c r="A34" s="9" t="s">
        <v>41</v>
      </c>
      <c r="B34" s="17" t="s">
        <v>42</v>
      </c>
      <c r="C34" s="39">
        <v>0</v>
      </c>
      <c r="D34" s="18"/>
      <c r="E34" s="19">
        <v>0</v>
      </c>
      <c r="F34" s="20"/>
      <c r="G34" s="19"/>
      <c r="H34" s="20"/>
      <c r="I34" s="19"/>
      <c r="J34" s="20"/>
      <c r="K34" s="19"/>
      <c r="L34" s="20"/>
      <c r="N34" s="27"/>
    </row>
    <row r="35" spans="1:14" ht="15">
      <c r="A35" s="9">
        <v>13</v>
      </c>
      <c r="B35" s="17" t="s">
        <v>43</v>
      </c>
      <c r="C35" s="39"/>
      <c r="D35" s="18"/>
      <c r="E35" s="19"/>
      <c r="F35" s="20"/>
      <c r="G35" s="19"/>
      <c r="H35" s="20"/>
      <c r="I35" s="19"/>
      <c r="J35" s="20"/>
      <c r="K35" s="19"/>
      <c r="L35" s="20"/>
      <c r="N35" s="27"/>
    </row>
    <row r="36" spans="1:14" ht="15" thickBot="1">
      <c r="A36" s="9">
        <v>16</v>
      </c>
      <c r="B36" s="17" t="s">
        <v>27</v>
      </c>
      <c r="C36" s="39">
        <v>-0.028545900000000124</v>
      </c>
      <c r="D36" s="18">
        <v>848.94</v>
      </c>
      <c r="E36" s="19">
        <v>-0.023369357948100244</v>
      </c>
      <c r="F36" s="20">
        <v>-0.024233756346000113</v>
      </c>
      <c r="G36" s="19"/>
      <c r="H36" s="20"/>
      <c r="I36" s="19"/>
      <c r="J36" s="20"/>
      <c r="K36" s="19"/>
      <c r="L36" s="20"/>
      <c r="N36" s="27"/>
    </row>
    <row r="37" spans="1:12" ht="15" thickBot="1">
      <c r="A37" s="9">
        <v>17</v>
      </c>
      <c r="B37" s="21" t="s">
        <v>9</v>
      </c>
      <c r="C37" s="54">
        <f>SUM(C29:C36)</f>
        <v>160.4714541</v>
      </c>
      <c r="D37" s="22">
        <v>848.94</v>
      </c>
      <c r="E37" s="23">
        <v>131.4</v>
      </c>
      <c r="F37" s="24">
        <v>136.3</v>
      </c>
      <c r="G37" s="23">
        <v>0</v>
      </c>
      <c r="H37" s="24">
        <v>0</v>
      </c>
      <c r="I37" s="23">
        <v>0</v>
      </c>
      <c r="J37" s="24">
        <v>0</v>
      </c>
      <c r="K37" s="23">
        <f>E37+G37-I37</f>
        <v>131.4</v>
      </c>
      <c r="L37" s="24">
        <f>F37+H37-J37</f>
        <v>136.3</v>
      </c>
    </row>
    <row r="38" spans="3:12" ht="15">
      <c r="C38" s="13"/>
      <c r="E38" s="13"/>
      <c r="F38" s="13"/>
      <c r="G38" s="13"/>
      <c r="H38" s="13"/>
      <c r="I38" s="13"/>
      <c r="J38" s="13"/>
      <c r="K38" s="13"/>
      <c r="L38" s="13"/>
    </row>
    <row r="39" ht="15">
      <c r="B39" s="25"/>
    </row>
    <row r="40" ht="15" thickBot="1"/>
    <row r="41" spans="2:3" ht="15" thickBot="1">
      <c r="B41" s="136"/>
      <c r="C41" s="139">
        <v>2020</v>
      </c>
    </row>
    <row r="42" spans="2:3" ht="15">
      <c r="B42" s="311" t="s">
        <v>377</v>
      </c>
      <c r="C42" s="140">
        <v>96.4</v>
      </c>
    </row>
    <row r="43" spans="2:3" ht="15" thickBot="1">
      <c r="B43" s="312" t="s">
        <v>378</v>
      </c>
      <c r="C43" s="26">
        <v>98.1</v>
      </c>
    </row>
  </sheetData>
  <mergeCells count="7">
    <mergeCell ref="K26:L26"/>
    <mergeCell ref="B26:B27"/>
    <mergeCell ref="C26:C27"/>
    <mergeCell ref="D26:D27"/>
    <mergeCell ref="E26:F26"/>
    <mergeCell ref="G26:H26"/>
    <mergeCell ref="I26:J26"/>
  </mergeCells>
  <conditionalFormatting sqref="C39 N29:N36">
    <cfRule type="cellIs" priority="19" dxfId="1" operator="equal">
      <formula>FALSE</formula>
    </cfRule>
    <cfRule type="cellIs" priority="20" dxfId="0" operator="equal">
      <formula>TRUE</formula>
    </cfRule>
  </conditionalFormatting>
  <conditionalFormatting sqref="E39">
    <cfRule type="cellIs" priority="17" dxfId="1" operator="equal">
      <formula>FALSE</formula>
    </cfRule>
    <cfRule type="cellIs" priority="18" dxfId="0" operator="equal">
      <formula>TRUE</formula>
    </cfRule>
  </conditionalFormatting>
  <conditionalFormatting sqref="F39">
    <cfRule type="cellIs" priority="15" dxfId="1" operator="equal">
      <formula>FALSE</formula>
    </cfRule>
    <cfRule type="cellIs" priority="16" dxfId="0" operator="equal">
      <formula>TRUE</formula>
    </cfRule>
  </conditionalFormatting>
  <conditionalFormatting sqref="K39">
    <cfRule type="cellIs" priority="13" dxfId="1" operator="equal">
      <formula>FALSE</formula>
    </cfRule>
    <cfRule type="cellIs" priority="14" dxfId="0" operator="equal">
      <formula>TRUE</formula>
    </cfRule>
  </conditionalFormatting>
  <conditionalFormatting sqref="L39">
    <cfRule type="cellIs" priority="11" dxfId="1" operator="equal">
      <formula>FALSE</formula>
    </cfRule>
    <cfRule type="cellIs" priority="12"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5"/>
  <sheetViews>
    <sheetView zoomScale="70" zoomScaleNormal="70" workbookViewId="0" topLeftCell="A21">
      <selection activeCell="D21" sqref="D2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88</v>
      </c>
    </row>
    <row r="2" ht="4.5" customHeight="1"/>
    <row r="3" spans="2:3" ht="15">
      <c r="B3" s="7" t="s">
        <v>434</v>
      </c>
      <c r="C3" s="28" t="s">
        <v>71</v>
      </c>
    </row>
    <row r="4" spans="2:3" ht="15">
      <c r="B4" s="27" t="s">
        <v>86</v>
      </c>
      <c r="C4" s="4" t="s">
        <v>375</v>
      </c>
    </row>
    <row r="5" ht="14.25" customHeight="1">
      <c r="C5" s="4" t="s">
        <v>376</v>
      </c>
    </row>
    <row r="6" ht="14.25" customHeight="1" thickBot="1"/>
    <row r="7" spans="2:4" ht="16.5" customHeight="1" thickBot="1">
      <c r="B7" s="136"/>
      <c r="C7" s="137" t="s">
        <v>85</v>
      </c>
      <c r="D7" s="137" t="s">
        <v>73</v>
      </c>
    </row>
    <row r="8" spans="2:6" ht="14.4" customHeight="1">
      <c r="B8" s="57" t="s">
        <v>74</v>
      </c>
      <c r="C8" s="58">
        <v>0</v>
      </c>
      <c r="D8" s="58">
        <v>3</v>
      </c>
      <c r="F8" s="33"/>
    </row>
    <row r="9" spans="2:6" ht="14.4" customHeight="1">
      <c r="B9" s="35" t="s">
        <v>76</v>
      </c>
      <c r="C9" s="58">
        <v>0</v>
      </c>
      <c r="D9" s="58">
        <v>0</v>
      </c>
      <c r="F9" s="33"/>
    </row>
    <row r="10" spans="2:6" ht="14.4" customHeight="1">
      <c r="B10" s="35" t="s">
        <v>77</v>
      </c>
      <c r="C10" s="58">
        <v>0</v>
      </c>
      <c r="D10" s="58">
        <v>0</v>
      </c>
      <c r="F10" s="33"/>
    </row>
    <row r="11" spans="2:6" ht="14.4" customHeight="1" thickBot="1">
      <c r="B11" s="12" t="s">
        <v>75</v>
      </c>
      <c r="C11" s="48">
        <v>0</v>
      </c>
      <c r="D11" s="48">
        <v>3</v>
      </c>
      <c r="E11" s="50"/>
      <c r="F11" s="33"/>
    </row>
    <row r="12" spans="2:4" ht="14.25" customHeight="1">
      <c r="B12" s="15"/>
      <c r="C12" s="33"/>
      <c r="D12" s="33"/>
    </row>
    <row r="13" ht="14.25" customHeight="1"/>
    <row r="14" ht="14.25" customHeight="1" thickBot="1"/>
    <row r="15" spans="2:4" ht="16.5" customHeight="1" thickBot="1">
      <c r="B15" s="136"/>
      <c r="C15" s="137" t="s">
        <v>85</v>
      </c>
      <c r="D15" s="137" t="s">
        <v>73</v>
      </c>
    </row>
    <row r="16" spans="2:6" ht="14.4" customHeight="1">
      <c r="B16" s="57" t="s">
        <v>78</v>
      </c>
      <c r="C16" s="58">
        <v>0</v>
      </c>
      <c r="D16" s="58">
        <v>0</v>
      </c>
      <c r="E16" s="50"/>
      <c r="F16" s="33"/>
    </row>
    <row r="17" spans="2:6" ht="14.4" customHeight="1" thickBot="1">
      <c r="B17" s="37" t="s">
        <v>79</v>
      </c>
      <c r="C17" s="49">
        <v>0</v>
      </c>
      <c r="D17" s="49">
        <v>0</v>
      </c>
      <c r="E17" s="50"/>
      <c r="F17" s="33"/>
    </row>
    <row r="18" ht="14.25" customHeight="1"/>
    <row r="19" ht="14.25" customHeight="1" thickBot="1"/>
    <row r="20" spans="2:4" ht="16.5" customHeight="1" thickBot="1">
      <c r="B20" s="136"/>
      <c r="C20" s="137" t="s">
        <v>3</v>
      </c>
      <c r="D20" s="8"/>
    </row>
    <row r="21" spans="1:4" ht="14.4" customHeight="1">
      <c r="A21" s="9">
        <v>1</v>
      </c>
      <c r="B21" s="127" t="s">
        <v>0</v>
      </c>
      <c r="C21" s="58">
        <v>3.1</v>
      </c>
      <c r="D21" s="50"/>
    </row>
    <row r="22" spans="1:3" ht="15">
      <c r="A22" s="9">
        <v>2</v>
      </c>
      <c r="B22" s="10" t="s">
        <v>8</v>
      </c>
      <c r="C22" s="47" t="s">
        <v>373</v>
      </c>
    </row>
    <row r="23" spans="1:3" ht="15" thickBot="1">
      <c r="A23" s="9">
        <v>3</v>
      </c>
      <c r="B23" s="12" t="s">
        <v>2</v>
      </c>
      <c r="C23" s="48">
        <v>3.1</v>
      </c>
    </row>
    <row r="24" spans="1:3" ht="15">
      <c r="A24" s="9">
        <v>7</v>
      </c>
      <c r="B24" s="10" t="s">
        <v>33</v>
      </c>
      <c r="C24" s="29"/>
    </row>
    <row r="25" spans="2:3" ht="15" thickBot="1">
      <c r="B25" s="12" t="s">
        <v>106</v>
      </c>
      <c r="C25" s="48">
        <f>IF(ISNUMBER(C24)=TRUE,C23-C24,C23)</f>
        <v>3.1</v>
      </c>
    </row>
    <row r="26" spans="2:3" ht="15">
      <c r="B26" s="13"/>
      <c r="C26" s="14"/>
    </row>
    <row r="27" spans="2:3" ht="15" thickBot="1">
      <c r="B27" s="15"/>
      <c r="C27" s="16"/>
    </row>
    <row r="28" spans="2:14" ht="16.5" customHeight="1">
      <c r="B28" s="383" t="s">
        <v>1</v>
      </c>
      <c r="C28" s="385" t="s">
        <v>3</v>
      </c>
      <c r="D28" s="387" t="s">
        <v>4</v>
      </c>
      <c r="E28" s="389" t="s">
        <v>5</v>
      </c>
      <c r="F28" s="390"/>
      <c r="G28" s="389" t="s">
        <v>6</v>
      </c>
      <c r="H28" s="390"/>
      <c r="I28" s="389" t="s">
        <v>12</v>
      </c>
      <c r="J28" s="390"/>
      <c r="K28" s="381" t="s">
        <v>7</v>
      </c>
      <c r="L28" s="382"/>
      <c r="N28" s="25"/>
    </row>
    <row r="29" spans="2:12" ht="15" thickBot="1">
      <c r="B29" s="384"/>
      <c r="C29" s="386"/>
      <c r="D29" s="388"/>
      <c r="E29" s="132" t="s">
        <v>10</v>
      </c>
      <c r="F29" s="133" t="s">
        <v>11</v>
      </c>
      <c r="G29" s="132" t="s">
        <v>10</v>
      </c>
      <c r="H29" s="133" t="s">
        <v>11</v>
      </c>
      <c r="I29" s="132" t="s">
        <v>10</v>
      </c>
      <c r="J29" s="133" t="s">
        <v>11</v>
      </c>
      <c r="K29" s="132" t="s">
        <v>10</v>
      </c>
      <c r="L29" s="134" t="s">
        <v>11</v>
      </c>
    </row>
    <row r="30" spans="1:14" ht="15">
      <c r="A30" s="9">
        <v>6</v>
      </c>
      <c r="B30" s="57" t="s">
        <v>105</v>
      </c>
      <c r="C30" s="128" t="s">
        <v>373</v>
      </c>
      <c r="D30" s="129"/>
      <c r="E30" s="130"/>
      <c r="F30" s="131"/>
      <c r="G30" s="130"/>
      <c r="H30" s="131"/>
      <c r="I30" s="130"/>
      <c r="J30" s="131"/>
      <c r="K30" s="130"/>
      <c r="L30" s="131"/>
      <c r="N30" s="27"/>
    </row>
    <row r="31" spans="1:14" ht="15">
      <c r="A31" s="9">
        <v>8</v>
      </c>
      <c r="B31" s="17" t="s">
        <v>34</v>
      </c>
      <c r="C31" s="31" t="s">
        <v>373</v>
      </c>
      <c r="D31" s="18"/>
      <c r="E31" s="19"/>
      <c r="F31" s="20"/>
      <c r="G31" s="19"/>
      <c r="H31" s="20"/>
      <c r="I31" s="19"/>
      <c r="J31" s="20"/>
      <c r="K31" s="19"/>
      <c r="L31" s="20"/>
      <c r="N31" s="27"/>
    </row>
    <row r="32" spans="1:14" ht="15">
      <c r="A32" s="9">
        <v>10</v>
      </c>
      <c r="B32" s="17" t="s">
        <v>35</v>
      </c>
      <c r="C32" s="31" t="s">
        <v>373</v>
      </c>
      <c r="D32" s="18" t="s">
        <v>373</v>
      </c>
      <c r="E32" s="19" t="s">
        <v>373</v>
      </c>
      <c r="F32" s="20"/>
      <c r="G32" s="19"/>
      <c r="H32" s="20"/>
      <c r="I32" s="19"/>
      <c r="J32" s="20"/>
      <c r="K32" s="19"/>
      <c r="L32" s="20"/>
      <c r="N32" s="27"/>
    </row>
    <row r="33" spans="1:14" ht="15">
      <c r="A33" s="9">
        <v>11</v>
      </c>
      <c r="B33" s="17" t="s">
        <v>36</v>
      </c>
      <c r="C33" s="31">
        <v>2.1</v>
      </c>
      <c r="D33" s="18">
        <v>1715.48</v>
      </c>
      <c r="E33" s="19">
        <v>3.6</v>
      </c>
      <c r="F33" s="20">
        <v>3.2</v>
      </c>
      <c r="G33" s="19"/>
      <c r="H33" s="20"/>
      <c r="I33" s="19"/>
      <c r="J33" s="20"/>
      <c r="K33" s="19"/>
      <c r="L33" s="20"/>
      <c r="N33" s="27"/>
    </row>
    <row r="34" spans="1:14" ht="15">
      <c r="A34" s="9" t="s">
        <v>37</v>
      </c>
      <c r="B34" s="17" t="s">
        <v>38</v>
      </c>
      <c r="C34" s="31" t="s">
        <v>373</v>
      </c>
      <c r="D34" s="18" t="s">
        <v>373</v>
      </c>
      <c r="E34" s="19" t="s">
        <v>373</v>
      </c>
      <c r="F34" s="20"/>
      <c r="G34" s="19"/>
      <c r="H34" s="20"/>
      <c r="I34" s="19"/>
      <c r="J34" s="20"/>
      <c r="K34" s="19"/>
      <c r="L34" s="20"/>
      <c r="N34" s="27"/>
    </row>
    <row r="35" spans="1:14" ht="15">
      <c r="A35" s="9" t="s">
        <v>39</v>
      </c>
      <c r="B35" s="17" t="s">
        <v>40</v>
      </c>
      <c r="C35" s="39">
        <v>0.04069840000000002</v>
      </c>
      <c r="D35" s="18">
        <v>1715.48</v>
      </c>
      <c r="E35" s="19">
        <v>0.1</v>
      </c>
      <c r="F35" s="20">
        <v>0.1</v>
      </c>
      <c r="G35" s="19"/>
      <c r="H35" s="20"/>
      <c r="I35" s="19"/>
      <c r="J35" s="20"/>
      <c r="K35" s="19"/>
      <c r="L35" s="20"/>
      <c r="N35" s="27"/>
    </row>
    <row r="36" spans="1:14" ht="15">
      <c r="A36" s="9" t="s">
        <v>41</v>
      </c>
      <c r="B36" s="17" t="s">
        <v>42</v>
      </c>
      <c r="C36" s="39">
        <v>0</v>
      </c>
      <c r="D36" s="18"/>
      <c r="E36" s="19">
        <v>-0.014999999999999979</v>
      </c>
      <c r="F36" s="20"/>
      <c r="G36" s="19"/>
      <c r="H36" s="20"/>
      <c r="I36" s="19"/>
      <c r="J36" s="20"/>
      <c r="K36" s="19"/>
      <c r="L36" s="20"/>
      <c r="N36" s="27"/>
    </row>
    <row r="37" spans="1:14" ht="15">
      <c r="A37" s="9">
        <v>13</v>
      </c>
      <c r="B37" s="17" t="s">
        <v>43</v>
      </c>
      <c r="C37" s="39">
        <v>0.39469149000000003</v>
      </c>
      <c r="D37" s="18">
        <v>1715.48</v>
      </c>
      <c r="E37" s="19">
        <v>0.7</v>
      </c>
      <c r="F37" s="20">
        <v>0.6</v>
      </c>
      <c r="G37" s="19"/>
      <c r="H37" s="20"/>
      <c r="I37" s="19"/>
      <c r="J37" s="20"/>
      <c r="K37" s="19"/>
      <c r="L37" s="20"/>
      <c r="N37" s="27"/>
    </row>
    <row r="38" spans="1:14" ht="15" thickBot="1">
      <c r="A38" s="9">
        <v>16</v>
      </c>
      <c r="B38" s="17" t="s">
        <v>27</v>
      </c>
      <c r="C38" s="39">
        <v>0.6</v>
      </c>
      <c r="D38" s="18">
        <v>1715.48</v>
      </c>
      <c r="E38" s="19">
        <v>1</v>
      </c>
      <c r="F38" s="20">
        <v>0.8</v>
      </c>
      <c r="G38" s="19"/>
      <c r="H38" s="20"/>
      <c r="I38" s="19"/>
      <c r="J38" s="20"/>
      <c r="K38" s="19"/>
      <c r="L38" s="20"/>
      <c r="N38" s="27"/>
    </row>
    <row r="39" spans="1:12" ht="15" thickBot="1">
      <c r="A39" s="9">
        <v>17</v>
      </c>
      <c r="B39" s="21" t="s">
        <v>9</v>
      </c>
      <c r="C39" s="54">
        <f>SUM(C30:C38)</f>
        <v>3.1353898900000003</v>
      </c>
      <c r="D39" s="18">
        <v>1715.48</v>
      </c>
      <c r="E39" s="23">
        <v>5.3</v>
      </c>
      <c r="F39" s="24">
        <v>4.7</v>
      </c>
      <c r="G39" s="23">
        <v>2.8</v>
      </c>
      <c r="H39" s="24">
        <v>2.8</v>
      </c>
      <c r="I39" s="23">
        <v>0</v>
      </c>
      <c r="J39" s="24">
        <v>0</v>
      </c>
      <c r="K39" s="23">
        <f>E39+G39-I39</f>
        <v>8.1</v>
      </c>
      <c r="L39" s="24">
        <f>F39+H39-J39</f>
        <v>7.5</v>
      </c>
    </row>
    <row r="40" spans="3:12" ht="15">
      <c r="C40" s="13"/>
      <c r="E40" s="13"/>
      <c r="F40" s="13"/>
      <c r="G40" s="13"/>
      <c r="H40" s="13"/>
      <c r="I40" s="13"/>
      <c r="J40" s="13"/>
      <c r="K40" s="13"/>
      <c r="L40" s="13"/>
    </row>
    <row r="41" ht="15">
      <c r="B41" s="25"/>
    </row>
    <row r="42" ht="15" thickBot="1"/>
    <row r="43" spans="2:3" ht="15" thickBot="1">
      <c r="B43" s="136"/>
      <c r="C43" s="139">
        <v>2020</v>
      </c>
    </row>
    <row r="44" spans="2:3" ht="15">
      <c r="B44" s="311" t="s">
        <v>377</v>
      </c>
      <c r="C44" s="140">
        <v>112.7</v>
      </c>
    </row>
    <row r="45" spans="2:3" ht="15" thickBot="1">
      <c r="B45" s="312" t="s">
        <v>378</v>
      </c>
      <c r="C45" s="26">
        <v>111.1</v>
      </c>
    </row>
  </sheetData>
  <mergeCells count="7">
    <mergeCell ref="K28:L28"/>
    <mergeCell ref="B28:B29"/>
    <mergeCell ref="C28:C29"/>
    <mergeCell ref="D28:D29"/>
    <mergeCell ref="E28:F28"/>
    <mergeCell ref="G28:H28"/>
    <mergeCell ref="I28:J28"/>
  </mergeCells>
  <conditionalFormatting sqref="C41 N31:N38">
    <cfRule type="cellIs" priority="19" dxfId="1" operator="equal">
      <formula>FALSE</formula>
    </cfRule>
    <cfRule type="cellIs" priority="20" dxfId="0" operator="equal">
      <formula>TRUE</formula>
    </cfRule>
  </conditionalFormatting>
  <conditionalFormatting sqref="E41">
    <cfRule type="cellIs" priority="17" dxfId="1" operator="equal">
      <formula>FALSE</formula>
    </cfRule>
    <cfRule type="cellIs" priority="18" dxfId="0" operator="equal">
      <formula>TRUE</formula>
    </cfRule>
  </conditionalFormatting>
  <conditionalFormatting sqref="F41">
    <cfRule type="cellIs" priority="15" dxfId="1" operator="equal">
      <formula>FALSE</formula>
    </cfRule>
    <cfRule type="cellIs" priority="16" dxfId="0" operator="equal">
      <formula>TRUE</formula>
    </cfRule>
  </conditionalFormatting>
  <conditionalFormatting sqref="K41">
    <cfRule type="cellIs" priority="13" dxfId="1" operator="equal">
      <formula>FALSE</formula>
    </cfRule>
    <cfRule type="cellIs" priority="14" dxfId="0" operator="equal">
      <formula>TRUE</formula>
    </cfRule>
  </conditionalFormatting>
  <conditionalFormatting sqref="L41">
    <cfRule type="cellIs" priority="11" dxfId="1" operator="equal">
      <formula>FALSE</formula>
    </cfRule>
    <cfRule type="cellIs" priority="12" dxfId="0" operator="equal">
      <formula>TRUE</formula>
    </cfRule>
  </conditionalFormatting>
  <conditionalFormatting sqref="C13">
    <cfRule type="cellIs" priority="7" dxfId="1" operator="equal">
      <formula>FALSE</formula>
    </cfRule>
    <cfRule type="cellIs" priority="8" dxfId="0" operator="equal">
      <formula>TRUE</formula>
    </cfRule>
  </conditionalFormatting>
  <conditionalFormatting sqref="D13">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
  <sheetViews>
    <sheetView workbookViewId="0" topLeftCell="A1">
      <selection activeCell="C12" sqref="C12"/>
    </sheetView>
  </sheetViews>
  <sheetFormatPr defaultColWidth="8.8515625" defaultRowHeight="15"/>
  <cols>
    <col min="2" max="2" width="15.28125" style="0" customWidth="1"/>
    <col min="3" max="3" width="46.28125" style="0" customWidth="1"/>
  </cols>
  <sheetData>
    <row r="2" spans="2:3" ht="18">
      <c r="B2" s="1" t="s">
        <v>17</v>
      </c>
      <c r="C2" t="s">
        <v>470</v>
      </c>
    </row>
    <row r="6" spans="2:3" ht="58.2">
      <c r="B6" s="1" t="s">
        <v>13</v>
      </c>
      <c r="C6" s="366" t="s">
        <v>472</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3"/>
  <sheetViews>
    <sheetView zoomScale="70" zoomScaleNormal="70" workbookViewId="0" topLeftCell="A11">
      <selection activeCell="F33" sqref="F33"/>
    </sheetView>
  </sheetViews>
  <sheetFormatPr defaultColWidth="8.8515625" defaultRowHeight="15"/>
  <cols>
    <col min="1" max="1" width="5.00390625" style="5" bestFit="1" customWidth="1"/>
    <col min="2" max="2" width="42.8515625" style="5" bestFit="1" customWidth="1"/>
    <col min="3" max="3" width="20.7109375" style="5" customWidth="1"/>
    <col min="4" max="4" width="24.140625" style="5" bestFit="1"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96</v>
      </c>
    </row>
    <row r="2" ht="4.5" customHeight="1"/>
    <row r="3" spans="2:3" ht="15">
      <c r="B3" s="7" t="s">
        <v>433</v>
      </c>
      <c r="C3" s="28" t="s">
        <v>102</v>
      </c>
    </row>
    <row r="4" spans="2:3" ht="15">
      <c r="B4" s="27" t="s">
        <v>97</v>
      </c>
      <c r="C4" s="4" t="s">
        <v>375</v>
      </c>
    </row>
    <row r="5" ht="14.25" customHeight="1">
      <c r="C5" s="4" t="s">
        <v>376</v>
      </c>
    </row>
    <row r="6" ht="14.25" customHeight="1" thickBot="1"/>
    <row r="7" spans="2:6" ht="14.25" customHeight="1">
      <c r="B7" s="64" t="s">
        <v>101</v>
      </c>
      <c r="C7" s="65">
        <v>0</v>
      </c>
      <c r="F7" s="33"/>
    </row>
    <row r="8" spans="2:6" ht="14.25" customHeight="1">
      <c r="B8" s="59" t="s">
        <v>98</v>
      </c>
      <c r="C8" s="51">
        <v>0</v>
      </c>
      <c r="F8" s="33"/>
    </row>
    <row r="9" spans="2:6" ht="14.25" customHeight="1">
      <c r="B9" s="59" t="s">
        <v>99</v>
      </c>
      <c r="C9" s="51">
        <v>0</v>
      </c>
      <c r="F9" s="33"/>
    </row>
    <row r="10" spans="2:6" ht="14.25" customHeight="1">
      <c r="B10" s="60" t="s">
        <v>100</v>
      </c>
      <c r="C10" s="51">
        <v>0</v>
      </c>
      <c r="D10" s="50"/>
      <c r="E10" s="50"/>
      <c r="F10" s="33"/>
    </row>
    <row r="11" spans="2:3" ht="14.25" customHeight="1">
      <c r="B11" s="57" t="s">
        <v>103</v>
      </c>
      <c r="C11" s="58"/>
    </row>
    <row r="12" spans="2:3" ht="14.25" customHeight="1">
      <c r="B12" s="59" t="s">
        <v>98</v>
      </c>
      <c r="C12" s="47">
        <v>0</v>
      </c>
    </row>
    <row r="13" spans="2:3" ht="14.25" customHeight="1">
      <c r="B13" s="59" t="s">
        <v>99</v>
      </c>
      <c r="C13" s="47">
        <v>0</v>
      </c>
    </row>
    <row r="14" spans="2:3" ht="14.25" customHeight="1" thickBot="1">
      <c r="B14" s="61" t="s">
        <v>100</v>
      </c>
      <c r="C14" s="49">
        <v>0</v>
      </c>
    </row>
    <row r="15" spans="2:3" ht="14.25" customHeight="1">
      <c r="B15" s="62"/>
      <c r="C15" s="63"/>
    </row>
    <row r="16" ht="14.25" customHeight="1"/>
    <row r="17" ht="14.25" customHeight="1" thickBot="1"/>
    <row r="18" spans="2:4" ht="16.5" customHeight="1" thickBot="1">
      <c r="B18" s="136"/>
      <c r="C18" s="137" t="s">
        <v>3</v>
      </c>
      <c r="D18" s="8"/>
    </row>
    <row r="19" spans="1:4" ht="15">
      <c r="A19" s="9">
        <v>1</v>
      </c>
      <c r="B19" s="127" t="s">
        <v>0</v>
      </c>
      <c r="C19" s="58">
        <v>0.4</v>
      </c>
      <c r="D19" s="50"/>
    </row>
    <row r="20" spans="1:3" ht="15">
      <c r="A20" s="9">
        <v>2</v>
      </c>
      <c r="B20" s="10" t="s">
        <v>8</v>
      </c>
      <c r="C20" s="47" t="s">
        <v>373</v>
      </c>
    </row>
    <row r="21" spans="1:3" ht="15" thickBot="1">
      <c r="A21" s="9">
        <v>3</v>
      </c>
      <c r="B21" s="12" t="s">
        <v>2</v>
      </c>
      <c r="C21" s="48">
        <v>0.4</v>
      </c>
    </row>
    <row r="22" spans="1:3" ht="15">
      <c r="A22" s="9">
        <v>7</v>
      </c>
      <c r="B22" s="10" t="s">
        <v>33</v>
      </c>
      <c r="C22" s="29"/>
    </row>
    <row r="23" spans="2:3" ht="15" thickBot="1">
      <c r="B23" s="12" t="s">
        <v>106</v>
      </c>
      <c r="C23" s="48">
        <f>IF(ISNUMBER(C22)=TRUE,C21-C22,C21)</f>
        <v>0.4</v>
      </c>
    </row>
    <row r="24" spans="2:3" ht="15">
      <c r="B24" s="13"/>
      <c r="C24" s="14"/>
    </row>
    <row r="25" spans="2:3" ht="15" thickBot="1">
      <c r="B25" s="15"/>
      <c r="C25" s="16"/>
    </row>
    <row r="26" spans="2:14" ht="16.5" customHeight="1">
      <c r="B26" s="383" t="s">
        <v>1</v>
      </c>
      <c r="C26" s="385" t="s">
        <v>3</v>
      </c>
      <c r="D26" s="387" t="s">
        <v>4</v>
      </c>
      <c r="E26" s="389" t="s">
        <v>5</v>
      </c>
      <c r="F26" s="390"/>
      <c r="G26" s="389" t="s">
        <v>6</v>
      </c>
      <c r="H26" s="390"/>
      <c r="I26" s="389" t="s">
        <v>12</v>
      </c>
      <c r="J26" s="390"/>
      <c r="K26" s="381" t="s">
        <v>7</v>
      </c>
      <c r="L26" s="382"/>
      <c r="N26" s="25"/>
    </row>
    <row r="27" spans="2:12" ht="15" thickBot="1">
      <c r="B27" s="384"/>
      <c r="C27" s="386"/>
      <c r="D27" s="388"/>
      <c r="E27" s="132" t="s">
        <v>10</v>
      </c>
      <c r="F27" s="133" t="s">
        <v>11</v>
      </c>
      <c r="G27" s="132" t="s">
        <v>10</v>
      </c>
      <c r="H27" s="133" t="s">
        <v>11</v>
      </c>
      <c r="I27" s="132" t="s">
        <v>10</v>
      </c>
      <c r="J27" s="133" t="s">
        <v>11</v>
      </c>
      <c r="K27" s="132" t="s">
        <v>10</v>
      </c>
      <c r="L27" s="133" t="s">
        <v>11</v>
      </c>
    </row>
    <row r="28" spans="1:14" ht="15">
      <c r="A28" s="9">
        <v>6</v>
      </c>
      <c r="B28" s="57" t="s">
        <v>105</v>
      </c>
      <c r="C28" s="128" t="s">
        <v>373</v>
      </c>
      <c r="D28" s="129"/>
      <c r="E28" s="130"/>
      <c r="F28" s="131"/>
      <c r="G28" s="130"/>
      <c r="H28" s="131"/>
      <c r="I28" s="130"/>
      <c r="J28" s="131"/>
      <c r="K28" s="130"/>
      <c r="L28" s="131"/>
      <c r="N28" s="27"/>
    </row>
    <row r="29" spans="1:14" ht="15">
      <c r="A29" s="9">
        <v>8</v>
      </c>
      <c r="B29" s="17" t="s">
        <v>34</v>
      </c>
      <c r="C29" s="31" t="s">
        <v>373</v>
      </c>
      <c r="D29" s="18"/>
      <c r="E29" s="19"/>
      <c r="F29" s="20"/>
      <c r="G29" s="19"/>
      <c r="H29" s="20"/>
      <c r="I29" s="19"/>
      <c r="J29" s="20"/>
      <c r="K29" s="19"/>
      <c r="L29" s="20"/>
      <c r="N29" s="27"/>
    </row>
    <row r="30" spans="1:14" ht="15">
      <c r="A30" s="9">
        <v>10</v>
      </c>
      <c r="B30" s="17" t="s">
        <v>35</v>
      </c>
      <c r="C30" s="31" t="s">
        <v>373</v>
      </c>
      <c r="D30" s="18" t="s">
        <v>373</v>
      </c>
      <c r="E30" s="19" t="s">
        <v>373</v>
      </c>
      <c r="F30" s="20"/>
      <c r="G30" s="19"/>
      <c r="H30" s="20"/>
      <c r="I30" s="19"/>
      <c r="J30" s="20"/>
      <c r="K30" s="19"/>
      <c r="L30" s="20"/>
      <c r="N30" s="27"/>
    </row>
    <row r="31" spans="1:14" ht="15">
      <c r="A31" s="9">
        <v>11</v>
      </c>
      <c r="B31" s="17" t="s">
        <v>36</v>
      </c>
      <c r="C31" s="31" t="s">
        <v>373</v>
      </c>
      <c r="D31" s="18" t="s">
        <v>373</v>
      </c>
      <c r="E31" s="19" t="s">
        <v>373</v>
      </c>
      <c r="F31" s="20"/>
      <c r="G31" s="19"/>
      <c r="H31" s="20"/>
      <c r="I31" s="19"/>
      <c r="J31" s="20"/>
      <c r="K31" s="19"/>
      <c r="L31" s="20"/>
      <c r="N31" s="27"/>
    </row>
    <row r="32" spans="1:14" ht="15">
      <c r="A32" s="9" t="s">
        <v>37</v>
      </c>
      <c r="B32" s="17" t="s">
        <v>38</v>
      </c>
      <c r="C32" s="31" t="s">
        <v>373</v>
      </c>
      <c r="D32" s="18"/>
      <c r="E32" s="19" t="s">
        <v>373</v>
      </c>
      <c r="F32" s="20"/>
      <c r="G32" s="19"/>
      <c r="H32" s="20"/>
      <c r="I32" s="19"/>
      <c r="J32" s="20"/>
      <c r="K32" s="19"/>
      <c r="L32" s="20"/>
      <c r="N32" s="27"/>
    </row>
    <row r="33" spans="1:14" ht="15">
      <c r="A33" s="9" t="s">
        <v>39</v>
      </c>
      <c r="B33" s="17" t="s">
        <v>40</v>
      </c>
      <c r="C33" s="39">
        <v>0</v>
      </c>
      <c r="D33" s="18">
        <v>0</v>
      </c>
      <c r="E33" s="19">
        <v>0</v>
      </c>
      <c r="F33" s="20"/>
      <c r="G33" s="19"/>
      <c r="H33" s="20"/>
      <c r="I33" s="19"/>
      <c r="J33" s="20"/>
      <c r="K33" s="19"/>
      <c r="L33" s="20"/>
      <c r="N33" s="27"/>
    </row>
    <row r="34" spans="1:14" ht="15">
      <c r="A34" s="9" t="s">
        <v>41</v>
      </c>
      <c r="B34" s="17" t="s">
        <v>42</v>
      </c>
      <c r="C34" s="39" t="s">
        <v>373</v>
      </c>
      <c r="D34" s="18"/>
      <c r="E34" s="19" t="s">
        <v>373</v>
      </c>
      <c r="F34" s="20"/>
      <c r="G34" s="19"/>
      <c r="H34" s="20"/>
      <c r="I34" s="19"/>
      <c r="J34" s="20"/>
      <c r="K34" s="19"/>
      <c r="L34" s="20"/>
      <c r="N34" s="27"/>
    </row>
    <row r="35" spans="1:14" ht="15">
      <c r="A35" s="9">
        <v>13</v>
      </c>
      <c r="B35" s="17" t="s">
        <v>43</v>
      </c>
      <c r="C35" s="39">
        <v>0.41</v>
      </c>
      <c r="D35" s="18"/>
      <c r="E35" s="19">
        <v>0.1982227</v>
      </c>
      <c r="F35" s="20">
        <v>0.2</v>
      </c>
      <c r="G35" s="19"/>
      <c r="H35" s="20"/>
      <c r="I35" s="19"/>
      <c r="J35" s="20"/>
      <c r="K35" s="19"/>
      <c r="L35" s="20"/>
      <c r="N35" s="27"/>
    </row>
    <row r="36" spans="1:14" ht="15" thickBot="1">
      <c r="A36" s="9">
        <v>16</v>
      </c>
      <c r="B36" s="17" t="s">
        <v>27</v>
      </c>
      <c r="C36" s="39" t="s">
        <v>373</v>
      </c>
      <c r="D36" s="18"/>
      <c r="E36" s="19" t="s">
        <v>373</v>
      </c>
      <c r="F36" s="20"/>
      <c r="G36" s="19"/>
      <c r="H36" s="20"/>
      <c r="I36" s="19"/>
      <c r="J36" s="20"/>
      <c r="K36" s="19"/>
      <c r="L36" s="20"/>
      <c r="N36" s="27"/>
    </row>
    <row r="37" spans="1:12" ht="15" thickBot="1">
      <c r="A37" s="9">
        <v>17</v>
      </c>
      <c r="B37" s="21" t="s">
        <v>9</v>
      </c>
      <c r="C37" s="54">
        <f>SUM(C28:C36)</f>
        <v>0.41</v>
      </c>
      <c r="D37" s="22"/>
      <c r="E37" s="23">
        <v>0.1982227</v>
      </c>
      <c r="F37" s="24">
        <v>0.1982227</v>
      </c>
      <c r="G37" s="23">
        <v>0</v>
      </c>
      <c r="H37" s="24">
        <v>0</v>
      </c>
      <c r="I37" s="23">
        <v>0</v>
      </c>
      <c r="J37" s="24">
        <v>0</v>
      </c>
      <c r="K37" s="23">
        <f>E37+G37-I37</f>
        <v>0.1982227</v>
      </c>
      <c r="L37" s="24">
        <f>F37+H37-J37</f>
        <v>0.1982227</v>
      </c>
    </row>
    <row r="38" spans="3:12" ht="15">
      <c r="C38" s="13"/>
      <c r="E38" s="13"/>
      <c r="F38" s="13"/>
      <c r="G38" s="13"/>
      <c r="H38" s="13"/>
      <c r="I38" s="13"/>
      <c r="J38" s="13"/>
      <c r="K38" s="13"/>
      <c r="L38" s="13"/>
    </row>
    <row r="39" ht="15">
      <c r="B39" s="25"/>
    </row>
    <row r="40" ht="15" thickBot="1"/>
    <row r="41" spans="2:3" ht="15" thickBot="1">
      <c r="B41" s="136"/>
      <c r="C41" s="139">
        <v>2020</v>
      </c>
    </row>
    <row r="42" spans="2:3" ht="15">
      <c r="B42" s="311" t="s">
        <v>377</v>
      </c>
      <c r="C42" s="140">
        <v>95.4</v>
      </c>
    </row>
    <row r="43" spans="2:3" ht="15" thickBot="1">
      <c r="B43" s="312" t="s">
        <v>378</v>
      </c>
      <c r="C43" s="26">
        <v>68.7</v>
      </c>
    </row>
  </sheetData>
  <mergeCells count="7">
    <mergeCell ref="K26:L26"/>
    <mergeCell ref="B26:B27"/>
    <mergeCell ref="C26:C27"/>
    <mergeCell ref="D26:D27"/>
    <mergeCell ref="E26:F26"/>
    <mergeCell ref="G26:H26"/>
    <mergeCell ref="I26:J26"/>
  </mergeCells>
  <conditionalFormatting sqref="C39 N29:N36">
    <cfRule type="cellIs" priority="21" dxfId="1" operator="equal">
      <formula>FALSE</formula>
    </cfRule>
    <cfRule type="cellIs" priority="22" dxfId="0" operator="equal">
      <formula>TRUE</formula>
    </cfRule>
  </conditionalFormatting>
  <conditionalFormatting sqref="E39">
    <cfRule type="cellIs" priority="19" dxfId="1" operator="equal">
      <formula>FALSE</formula>
    </cfRule>
    <cfRule type="cellIs" priority="20" dxfId="0" operator="equal">
      <formula>TRUE</formula>
    </cfRule>
  </conditionalFormatting>
  <conditionalFormatting sqref="F39">
    <cfRule type="cellIs" priority="17" dxfId="1" operator="equal">
      <formula>FALSE</formula>
    </cfRule>
    <cfRule type="cellIs" priority="18" dxfId="0" operator="equal">
      <formula>TRUE</formula>
    </cfRule>
  </conditionalFormatting>
  <conditionalFormatting sqref="K39">
    <cfRule type="cellIs" priority="15" dxfId="1" operator="equal">
      <formula>FALSE</formula>
    </cfRule>
    <cfRule type="cellIs" priority="16" dxfId="0" operator="equal">
      <formula>TRUE</formula>
    </cfRule>
  </conditionalFormatting>
  <conditionalFormatting sqref="L39">
    <cfRule type="cellIs" priority="13" dxfId="1" operator="equal">
      <formula>FALSE</formula>
    </cfRule>
    <cfRule type="cellIs" priority="14" dxfId="0" operator="equal">
      <formula>TRUE</formula>
    </cfRule>
  </conditionalFormatting>
  <conditionalFormatting sqref="C16">
    <cfRule type="cellIs" priority="9" dxfId="1" operator="equal">
      <formula>FALSE</formula>
    </cfRule>
    <cfRule type="cellIs" priority="10" dxfId="0" operator="equal">
      <formula>TRUE</formula>
    </cfRule>
  </conditionalFormatting>
  <conditionalFormatting sqref="D16">
    <cfRule type="cellIs" priority="7" dxfId="1" operator="equal">
      <formula>FALSE</formula>
    </cfRule>
    <cfRule type="cellIs" priority="8" dxfId="0" operator="equal">
      <formula>TRUE</formula>
    </cfRule>
  </conditionalFormatting>
  <conditionalFormatting sqref="E19">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2"/>
  <sheetViews>
    <sheetView zoomScale="70" zoomScaleNormal="70" workbookViewId="0" topLeftCell="A1">
      <selection activeCell="C33" sqref="C33"/>
    </sheetView>
  </sheetViews>
  <sheetFormatPr defaultColWidth="8.8515625" defaultRowHeight="15"/>
  <cols>
    <col min="1" max="1" width="5.00390625" style="5" bestFit="1" customWidth="1"/>
    <col min="2" max="2" width="42.8515625" style="5" bestFit="1" customWidth="1"/>
    <col min="3" max="3" width="13.28125" style="5" customWidth="1"/>
    <col min="4" max="4" width="12.7109375" style="5" customWidth="1"/>
    <col min="5" max="5" width="14.140625" style="5" bestFit="1" customWidth="1"/>
    <col min="6" max="6" width="10.42187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95</v>
      </c>
    </row>
    <row r="2" ht="4.5" customHeight="1"/>
    <row r="3" spans="2:3" ht="15">
      <c r="B3" s="7" t="s">
        <v>432</v>
      </c>
      <c r="C3" s="28" t="s">
        <v>29</v>
      </c>
    </row>
    <row r="4" spans="2:3" ht="15">
      <c r="B4" s="27" t="s">
        <v>104</v>
      </c>
      <c r="C4" s="4" t="s">
        <v>375</v>
      </c>
    </row>
    <row r="5" ht="14.25" customHeight="1">
      <c r="C5" s="4" t="s">
        <v>376</v>
      </c>
    </row>
    <row r="6" ht="14.25" customHeight="1" thickBot="1"/>
    <row r="7" spans="2:4" ht="16.5" customHeight="1" thickBot="1">
      <c r="B7" s="136"/>
      <c r="C7" s="137" t="s">
        <v>3</v>
      </c>
      <c r="D7" s="8"/>
    </row>
    <row r="8" spans="1:4" ht="15">
      <c r="A8" s="9">
        <v>1</v>
      </c>
      <c r="B8" s="127" t="s">
        <v>0</v>
      </c>
      <c r="C8" s="135">
        <v>1491.7</v>
      </c>
      <c r="D8" s="50"/>
    </row>
    <row r="9" spans="1:3" ht="15">
      <c r="A9" s="9">
        <v>2</v>
      </c>
      <c r="B9" s="10" t="s">
        <v>8</v>
      </c>
      <c r="C9" s="29">
        <v>2</v>
      </c>
    </row>
    <row r="10" spans="1:3" ht="15">
      <c r="A10" s="9">
        <v>3</v>
      </c>
      <c r="B10" s="11" t="s">
        <v>2</v>
      </c>
      <c r="C10" s="30">
        <v>1489.7</v>
      </c>
    </row>
    <row r="11" spans="1:3" ht="15">
      <c r="A11" s="9">
        <v>7</v>
      </c>
      <c r="B11" s="10" t="s">
        <v>33</v>
      </c>
      <c r="C11" s="29">
        <v>115</v>
      </c>
    </row>
    <row r="12" spans="2:3" ht="15" thickBot="1">
      <c r="B12" s="12" t="s">
        <v>106</v>
      </c>
      <c r="C12" s="36">
        <f>IF(ISNUMBER(C11)=TRUE,C10-C11,C10)</f>
        <v>1374.7</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6</v>
      </c>
      <c r="B17" s="57" t="s">
        <v>105</v>
      </c>
      <c r="C17" s="128" t="s">
        <v>373</v>
      </c>
      <c r="D17" s="129"/>
      <c r="E17" s="130"/>
      <c r="F17" s="131"/>
      <c r="G17" s="130"/>
      <c r="H17" s="131"/>
      <c r="I17" s="130"/>
      <c r="J17" s="131"/>
      <c r="K17" s="130"/>
      <c r="L17" s="131"/>
      <c r="N17" s="27"/>
    </row>
    <row r="18" spans="1:14" ht="15">
      <c r="A18" s="9">
        <v>8</v>
      </c>
      <c r="B18" s="17" t="s">
        <v>34</v>
      </c>
      <c r="C18" s="31"/>
      <c r="D18" s="18"/>
      <c r="E18" s="19"/>
      <c r="F18" s="20"/>
      <c r="G18" s="19"/>
      <c r="H18" s="20"/>
      <c r="I18" s="19"/>
      <c r="J18" s="20"/>
      <c r="K18" s="19"/>
      <c r="L18" s="20"/>
      <c r="N18" s="27"/>
    </row>
    <row r="19" spans="1:14" ht="15">
      <c r="A19" s="9">
        <v>10</v>
      </c>
      <c r="B19" s="17" t="s">
        <v>35</v>
      </c>
      <c r="C19" s="31">
        <v>0</v>
      </c>
      <c r="D19" s="18">
        <v>0</v>
      </c>
      <c r="E19" s="19">
        <v>0</v>
      </c>
      <c r="F19" s="20"/>
      <c r="G19" s="19"/>
      <c r="H19" s="20"/>
      <c r="I19" s="19"/>
      <c r="J19" s="20"/>
      <c r="K19" s="19"/>
      <c r="L19" s="20"/>
      <c r="N19" s="27"/>
    </row>
    <row r="20" spans="1:14" ht="15">
      <c r="A20" s="9">
        <v>11</v>
      </c>
      <c r="B20" s="17" t="s">
        <v>36</v>
      </c>
      <c r="C20" s="31">
        <v>296.8</v>
      </c>
      <c r="D20" s="18">
        <v>285.97</v>
      </c>
      <c r="E20" s="19">
        <v>84.6</v>
      </c>
      <c r="F20" s="20">
        <v>85</v>
      </c>
      <c r="G20" s="19"/>
      <c r="H20" s="20"/>
      <c r="I20" s="19"/>
      <c r="J20" s="20"/>
      <c r="K20" s="19"/>
      <c r="L20" s="20"/>
      <c r="N20" s="27"/>
    </row>
    <row r="21" spans="1:14" ht="15">
      <c r="A21" s="9" t="s">
        <v>37</v>
      </c>
      <c r="B21" s="17" t="s">
        <v>38</v>
      </c>
      <c r="C21" s="31" t="s">
        <v>373</v>
      </c>
      <c r="D21" s="18"/>
      <c r="E21" s="19" t="s">
        <v>373</v>
      </c>
      <c r="F21" s="20"/>
      <c r="G21" s="19"/>
      <c r="H21" s="20"/>
      <c r="I21" s="19"/>
      <c r="J21" s="20"/>
      <c r="K21" s="19"/>
      <c r="L21" s="20"/>
      <c r="N21" s="27"/>
    </row>
    <row r="22" spans="1:14" ht="15">
      <c r="A22" s="9" t="s">
        <v>39</v>
      </c>
      <c r="B22" s="17" t="s">
        <v>40</v>
      </c>
      <c r="C22" s="31">
        <v>1077.9</v>
      </c>
      <c r="D22" s="18">
        <v>284.97</v>
      </c>
      <c r="E22" s="19">
        <v>307.2</v>
      </c>
      <c r="F22" s="20">
        <v>308.8</v>
      </c>
      <c r="G22" s="19"/>
      <c r="H22" s="20"/>
      <c r="I22" s="19"/>
      <c r="J22" s="20"/>
      <c r="K22" s="19"/>
      <c r="L22" s="20"/>
      <c r="N22" s="27"/>
    </row>
    <row r="23" spans="1:14" ht="15">
      <c r="A23" s="9" t="s">
        <v>41</v>
      </c>
      <c r="B23" s="17" t="s">
        <v>42</v>
      </c>
      <c r="C23" s="39" t="s">
        <v>373</v>
      </c>
      <c r="D23" s="18"/>
      <c r="E23" s="19" t="s">
        <v>373</v>
      </c>
      <c r="F23" s="20"/>
      <c r="G23" s="19"/>
      <c r="H23" s="20"/>
      <c r="I23" s="19"/>
      <c r="J23" s="20"/>
      <c r="K23" s="19"/>
      <c r="L23" s="20"/>
      <c r="N23" s="27"/>
    </row>
    <row r="24" spans="1:14" ht="15">
      <c r="A24" s="9">
        <v>13</v>
      </c>
      <c r="B24" s="17" t="s">
        <v>43</v>
      </c>
      <c r="C24" s="39"/>
      <c r="D24" s="18"/>
      <c r="E24" s="19"/>
      <c r="F24" s="20"/>
      <c r="G24" s="19"/>
      <c r="H24" s="20"/>
      <c r="I24" s="19"/>
      <c r="J24" s="20"/>
      <c r="K24" s="19"/>
      <c r="L24" s="20"/>
      <c r="N24" s="27"/>
    </row>
    <row r="25" spans="1:14" ht="15" thickBot="1">
      <c r="A25" s="9">
        <v>16</v>
      </c>
      <c r="B25" s="17" t="s">
        <v>27</v>
      </c>
      <c r="C25" s="39" t="s">
        <v>373</v>
      </c>
      <c r="D25" s="18"/>
      <c r="E25" s="19" t="s">
        <v>373</v>
      </c>
      <c r="F25" s="20"/>
      <c r="G25" s="19"/>
      <c r="H25" s="20"/>
      <c r="I25" s="19"/>
      <c r="J25" s="20"/>
      <c r="K25" s="19"/>
      <c r="L25" s="20"/>
      <c r="N25" s="27"/>
    </row>
    <row r="26" spans="1:12" ht="15" thickBot="1">
      <c r="A26" s="9">
        <v>17</v>
      </c>
      <c r="B26" s="21" t="s">
        <v>9</v>
      </c>
      <c r="C26" s="32">
        <f>SUM(C17:C25)</f>
        <v>1374.7</v>
      </c>
      <c r="D26" s="22">
        <v>284.97</v>
      </c>
      <c r="E26" s="23">
        <v>391.7</v>
      </c>
      <c r="F26" s="24">
        <v>393.9</v>
      </c>
      <c r="G26" s="23">
        <v>0</v>
      </c>
      <c r="H26" s="24">
        <v>0</v>
      </c>
      <c r="I26" s="23">
        <v>0</v>
      </c>
      <c r="J26" s="24">
        <v>0</v>
      </c>
      <c r="K26" s="23">
        <f>E26+G26-I26</f>
        <v>391.7</v>
      </c>
      <c r="L26" s="24">
        <f>F26+H26-J26</f>
        <v>393.9</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99.5</v>
      </c>
    </row>
    <row r="32" spans="2:3" ht="15" thickBot="1">
      <c r="B32" s="312" t="s">
        <v>378</v>
      </c>
      <c r="C32" s="26">
        <v>95.9</v>
      </c>
    </row>
  </sheetData>
  <mergeCells count="7">
    <mergeCell ref="K15:L15"/>
    <mergeCell ref="B15:B16"/>
    <mergeCell ref="C15:C16"/>
    <mergeCell ref="D15:D16"/>
    <mergeCell ref="E15:F15"/>
    <mergeCell ref="G15:H15"/>
    <mergeCell ref="I15:J15"/>
  </mergeCells>
  <conditionalFormatting sqref="C28 N18:N25">
    <cfRule type="cellIs" priority="19" dxfId="1" operator="equal">
      <formula>FALSE</formula>
    </cfRule>
    <cfRule type="cellIs" priority="20" dxfId="0" operator="equal">
      <formula>TRUE</formula>
    </cfRule>
  </conditionalFormatting>
  <conditionalFormatting sqref="E28">
    <cfRule type="cellIs" priority="17" dxfId="1" operator="equal">
      <formula>FALSE</formula>
    </cfRule>
    <cfRule type="cellIs" priority="18" dxfId="0" operator="equal">
      <formula>TRUE</formula>
    </cfRule>
  </conditionalFormatting>
  <conditionalFormatting sqref="F28">
    <cfRule type="cellIs" priority="15" dxfId="1" operator="equal">
      <formula>FALSE</formula>
    </cfRule>
    <cfRule type="cellIs" priority="16" dxfId="0" operator="equal">
      <formula>TRUE</formula>
    </cfRule>
  </conditionalFormatting>
  <conditionalFormatting sqref="K28">
    <cfRule type="cellIs" priority="13" dxfId="1" operator="equal">
      <formula>FALSE</formula>
    </cfRule>
    <cfRule type="cellIs" priority="14" dxfId="0" operator="equal">
      <formula>TRUE</formula>
    </cfRule>
  </conditionalFormatting>
  <conditionalFormatting sqref="L28">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2"/>
  <sheetViews>
    <sheetView zoomScale="80" zoomScaleNormal="80" workbookViewId="0" topLeftCell="A1">
      <selection activeCell="C33" sqref="C33"/>
    </sheetView>
  </sheetViews>
  <sheetFormatPr defaultColWidth="8.8515625" defaultRowHeight="15"/>
  <cols>
    <col min="1" max="1" width="5.00390625" style="5" bestFit="1" customWidth="1"/>
    <col min="2" max="2" width="34.7109375" style="5" customWidth="1"/>
    <col min="3" max="3" width="14.28125" style="5" customWidth="1"/>
    <col min="4" max="4" width="13.00390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111</v>
      </c>
    </row>
    <row r="2" ht="4.5" customHeight="1"/>
    <row r="3" spans="2:3" ht="15">
      <c r="B3" s="7" t="s">
        <v>431</v>
      </c>
      <c r="C3" s="28" t="s">
        <v>29</v>
      </c>
    </row>
    <row r="4" spans="2:3" ht="15">
      <c r="B4" s="27" t="s">
        <v>112</v>
      </c>
      <c r="C4" s="4" t="s">
        <v>375</v>
      </c>
    </row>
    <row r="5" ht="14.25" customHeight="1">
      <c r="C5" s="4" t="s">
        <v>376</v>
      </c>
    </row>
    <row r="6" ht="14.25" customHeight="1" thickBot="1"/>
    <row r="7" spans="2:4" ht="16.5" customHeight="1" thickBot="1">
      <c r="B7" s="136"/>
      <c r="C7" s="137" t="s">
        <v>3</v>
      </c>
      <c r="D7" s="8"/>
    </row>
    <row r="8" spans="1:4" ht="15">
      <c r="A8" s="9">
        <v>1</v>
      </c>
      <c r="B8" s="127" t="s">
        <v>0</v>
      </c>
      <c r="C8" s="135">
        <v>54</v>
      </c>
      <c r="D8" s="50"/>
    </row>
    <row r="9" spans="1:3" ht="15">
      <c r="A9" s="9">
        <v>2</v>
      </c>
      <c r="B9" s="10" t="s">
        <v>8</v>
      </c>
      <c r="C9" s="29" t="s">
        <v>373</v>
      </c>
    </row>
    <row r="10" spans="1:3" ht="15">
      <c r="A10" s="9">
        <v>3</v>
      </c>
      <c r="B10" s="11" t="s">
        <v>2</v>
      </c>
      <c r="C10" s="30">
        <v>54</v>
      </c>
    </row>
    <row r="11" spans="1:3" ht="15">
      <c r="A11" s="9">
        <v>7</v>
      </c>
      <c r="B11" s="10" t="s">
        <v>33</v>
      </c>
      <c r="C11" s="29" t="s">
        <v>373</v>
      </c>
    </row>
    <row r="12" spans="2:3" ht="15" thickBot="1">
      <c r="B12" s="12" t="s">
        <v>106</v>
      </c>
      <c r="C12" s="36">
        <f>IF(ISNUMBER(C11)=TRUE,C10-C11,C10)</f>
        <v>54</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6</v>
      </c>
      <c r="B17" s="57" t="s">
        <v>105</v>
      </c>
      <c r="C17" s="128" t="s">
        <v>373</v>
      </c>
      <c r="D17" s="129"/>
      <c r="E17" s="130"/>
      <c r="F17" s="131"/>
      <c r="G17" s="130"/>
      <c r="H17" s="131"/>
      <c r="I17" s="130"/>
      <c r="J17" s="131"/>
      <c r="K17" s="130"/>
      <c r="L17" s="131"/>
      <c r="N17" s="27"/>
    </row>
    <row r="18" spans="1:14" ht="15">
      <c r="A18" s="9">
        <v>8</v>
      </c>
      <c r="B18" s="17" t="s">
        <v>34</v>
      </c>
      <c r="C18" s="31">
        <v>4</v>
      </c>
      <c r="D18" s="18">
        <v>984.57</v>
      </c>
      <c r="E18" s="19">
        <v>3.9</v>
      </c>
      <c r="F18" s="20">
        <v>3.8</v>
      </c>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v>14.1</v>
      </c>
      <c r="D20" s="18">
        <v>984.57</v>
      </c>
      <c r="E20" s="19">
        <v>13.9</v>
      </c>
      <c r="F20" s="20">
        <v>13.6</v>
      </c>
      <c r="G20" s="19"/>
      <c r="H20" s="20"/>
      <c r="I20" s="19"/>
      <c r="J20" s="20"/>
      <c r="K20" s="19"/>
      <c r="L20" s="20"/>
      <c r="N20" s="27"/>
    </row>
    <row r="21" spans="1:14" ht="15">
      <c r="A21" s="9" t="s">
        <v>37</v>
      </c>
      <c r="B21" s="17" t="s">
        <v>38</v>
      </c>
      <c r="C21" s="31" t="s">
        <v>373</v>
      </c>
      <c r="D21" s="18"/>
      <c r="E21" s="19" t="s">
        <v>373</v>
      </c>
      <c r="F21" s="20"/>
      <c r="G21" s="19"/>
      <c r="H21" s="20"/>
      <c r="I21" s="19"/>
      <c r="J21" s="20"/>
      <c r="K21" s="19"/>
      <c r="L21" s="20"/>
      <c r="N21" s="27"/>
    </row>
    <row r="22" spans="1:14" ht="15">
      <c r="A22" s="9" t="s">
        <v>39</v>
      </c>
      <c r="B22" s="17" t="s">
        <v>40</v>
      </c>
      <c r="C22" s="31">
        <v>14.1</v>
      </c>
      <c r="D22" s="18">
        <v>984.57</v>
      </c>
      <c r="E22" s="19">
        <v>13.9</v>
      </c>
      <c r="F22" s="20">
        <v>13.6</v>
      </c>
      <c r="G22" s="19"/>
      <c r="H22" s="20"/>
      <c r="I22" s="19"/>
      <c r="J22" s="20"/>
      <c r="K22" s="19"/>
      <c r="L22" s="20"/>
      <c r="N22" s="27"/>
    </row>
    <row r="23" spans="1:14" ht="15">
      <c r="A23" s="9" t="s">
        <v>41</v>
      </c>
      <c r="B23" s="17" t="s">
        <v>42</v>
      </c>
      <c r="C23" s="39">
        <v>21.1</v>
      </c>
      <c r="D23" s="18">
        <v>984.57</v>
      </c>
      <c r="E23" s="19">
        <v>20.8</v>
      </c>
      <c r="F23" s="20">
        <v>20.3</v>
      </c>
      <c r="G23" s="19"/>
      <c r="H23" s="20"/>
      <c r="I23" s="19"/>
      <c r="J23" s="20"/>
      <c r="K23" s="19"/>
      <c r="L23" s="20"/>
      <c r="N23" s="27"/>
    </row>
    <row r="24" spans="1:14" ht="15">
      <c r="A24" s="9">
        <v>13</v>
      </c>
      <c r="B24" s="17" t="s">
        <v>43</v>
      </c>
      <c r="C24" s="39"/>
      <c r="D24" s="18"/>
      <c r="E24" s="19"/>
      <c r="F24" s="20"/>
      <c r="G24" s="19"/>
      <c r="H24" s="20"/>
      <c r="I24" s="19"/>
      <c r="J24" s="20"/>
      <c r="K24" s="19"/>
      <c r="L24" s="20"/>
      <c r="N24" s="27"/>
    </row>
    <row r="25" spans="1:14" ht="15" thickBot="1">
      <c r="A25" s="9">
        <v>16</v>
      </c>
      <c r="B25" s="17" t="s">
        <v>27</v>
      </c>
      <c r="C25" s="39">
        <v>0.7</v>
      </c>
      <c r="D25" s="18">
        <v>984.57</v>
      </c>
      <c r="E25" s="19">
        <v>0.7</v>
      </c>
      <c r="F25" s="20">
        <v>0.6</v>
      </c>
      <c r="G25" s="19"/>
      <c r="H25" s="20"/>
      <c r="I25" s="19"/>
      <c r="J25" s="20"/>
      <c r="K25" s="19"/>
      <c r="L25" s="20"/>
      <c r="N25" s="27"/>
    </row>
    <row r="26" spans="1:12" ht="15" thickBot="1">
      <c r="A26" s="9">
        <v>17</v>
      </c>
      <c r="B26" s="21" t="s">
        <v>9</v>
      </c>
      <c r="C26" s="32">
        <f>SUM(C17:C25)</f>
        <v>54.00000000000001</v>
      </c>
      <c r="D26" s="22">
        <v>984.57</v>
      </c>
      <c r="E26" s="23">
        <v>49.22</v>
      </c>
      <c r="F26" s="24">
        <v>48</v>
      </c>
      <c r="G26" s="23">
        <v>0</v>
      </c>
      <c r="H26" s="24">
        <v>0</v>
      </c>
      <c r="I26" s="23">
        <v>0</v>
      </c>
      <c r="J26" s="24">
        <v>0</v>
      </c>
      <c r="K26" s="23">
        <f>E26+G26-I26</f>
        <v>49.22</v>
      </c>
      <c r="L26" s="24">
        <f>F26+H26-J26</f>
        <v>48</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102.5</v>
      </c>
    </row>
    <row r="32" spans="2:3" ht="15" thickBot="1">
      <c r="B32" s="312" t="s">
        <v>378</v>
      </c>
      <c r="C32" s="26">
        <v>105</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2"/>
  <sheetViews>
    <sheetView zoomScale="70" zoomScaleNormal="70" workbookViewId="0" topLeftCell="A1">
      <selection activeCell="C32" sqref="C32"/>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113</v>
      </c>
    </row>
    <row r="2" ht="4.5" customHeight="1"/>
    <row r="3" spans="2:3" ht="15">
      <c r="B3" s="7" t="s">
        <v>430</v>
      </c>
      <c r="C3" s="28" t="s">
        <v>29</v>
      </c>
    </row>
    <row r="4" spans="2:3" ht="15">
      <c r="B4" s="27" t="s">
        <v>114</v>
      </c>
      <c r="C4" s="4" t="s">
        <v>375</v>
      </c>
    </row>
    <row r="5" ht="14.25" customHeight="1">
      <c r="C5" s="4" t="s">
        <v>376</v>
      </c>
    </row>
    <row r="6" ht="14.25" customHeight="1" thickBot="1"/>
    <row r="7" spans="2:4" ht="16.5" customHeight="1" thickBot="1">
      <c r="B7" s="136"/>
      <c r="C7" s="137" t="s">
        <v>3</v>
      </c>
      <c r="D7" s="8"/>
    </row>
    <row r="8" spans="1:4" ht="15">
      <c r="A8" s="9">
        <v>1</v>
      </c>
      <c r="B8" s="127" t="s">
        <v>0</v>
      </c>
      <c r="C8" s="135">
        <v>0</v>
      </c>
      <c r="D8" s="50"/>
    </row>
    <row r="9" spans="1:3" ht="15">
      <c r="A9" s="9">
        <v>2</v>
      </c>
      <c r="B9" s="10" t="s">
        <v>8</v>
      </c>
      <c r="C9" s="29" t="s">
        <v>373</v>
      </c>
    </row>
    <row r="10" spans="1:3" ht="15">
      <c r="A10" s="9">
        <v>3</v>
      </c>
      <c r="B10" s="11" t="s">
        <v>2</v>
      </c>
      <c r="C10" s="30">
        <v>0</v>
      </c>
    </row>
    <row r="11" spans="1:3" ht="15">
      <c r="A11" s="9">
        <v>7</v>
      </c>
      <c r="B11" s="10" t="s">
        <v>33</v>
      </c>
      <c r="C11" s="29" t="s">
        <v>373</v>
      </c>
    </row>
    <row r="12" spans="2:3" ht="15" thickBot="1">
      <c r="B12" s="12" t="s">
        <v>106</v>
      </c>
      <c r="C12" s="36">
        <f>IF(ISNUMBER(C11)=TRUE,C10-C11,C10)</f>
        <v>0</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6</v>
      </c>
      <c r="B17" s="57" t="s">
        <v>105</v>
      </c>
      <c r="C17" s="128" t="s">
        <v>373</v>
      </c>
      <c r="D17" s="129"/>
      <c r="E17" s="130"/>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c r="E21" s="19" t="s">
        <v>373</v>
      </c>
      <c r="F21" s="20"/>
      <c r="G21" s="19"/>
      <c r="H21" s="20"/>
      <c r="I21" s="19"/>
      <c r="J21" s="20"/>
      <c r="K21" s="19"/>
      <c r="L21" s="20"/>
      <c r="N21" s="27"/>
    </row>
    <row r="22" spans="1:14" ht="15">
      <c r="A22" s="9" t="s">
        <v>39</v>
      </c>
      <c r="B22" s="17" t="s">
        <v>40</v>
      </c>
      <c r="C22" s="31">
        <v>0</v>
      </c>
      <c r="D22" s="18">
        <v>0</v>
      </c>
      <c r="E22" s="19">
        <v>0</v>
      </c>
      <c r="F22" s="20"/>
      <c r="G22" s="19"/>
      <c r="H22" s="20"/>
      <c r="I22" s="19"/>
      <c r="J22" s="20"/>
      <c r="K22" s="19"/>
      <c r="L22" s="20"/>
      <c r="N22" s="27"/>
    </row>
    <row r="23" spans="1:14" ht="15">
      <c r="A23" s="9" t="s">
        <v>41</v>
      </c>
      <c r="B23" s="17" t="s">
        <v>42</v>
      </c>
      <c r="C23" s="39" t="s">
        <v>373</v>
      </c>
      <c r="D23" s="18"/>
      <c r="E23" s="19" t="s">
        <v>373</v>
      </c>
      <c r="F23" s="20"/>
      <c r="G23" s="19"/>
      <c r="H23" s="20"/>
      <c r="I23" s="19"/>
      <c r="J23" s="20"/>
      <c r="K23" s="19"/>
      <c r="L23" s="20"/>
      <c r="N23" s="27"/>
    </row>
    <row r="24" spans="1:14" ht="15">
      <c r="A24" s="9">
        <v>13</v>
      </c>
      <c r="B24" s="17" t="s">
        <v>43</v>
      </c>
      <c r="C24" s="39"/>
      <c r="D24" s="18"/>
      <c r="E24" s="19"/>
      <c r="F24" s="20"/>
      <c r="G24" s="19"/>
      <c r="H24" s="20"/>
      <c r="I24" s="19"/>
      <c r="J24" s="20"/>
      <c r="K24" s="19"/>
      <c r="L24" s="20"/>
      <c r="N24" s="27"/>
    </row>
    <row r="25" spans="1:14" ht="15" thickBot="1">
      <c r="A25" s="9">
        <v>16</v>
      </c>
      <c r="B25" s="17" t="s">
        <v>27</v>
      </c>
      <c r="C25" s="39" t="s">
        <v>373</v>
      </c>
      <c r="D25" s="18"/>
      <c r="E25" s="19" t="s">
        <v>373</v>
      </c>
      <c r="F25" s="20"/>
      <c r="G25" s="19"/>
      <c r="H25" s="20"/>
      <c r="I25" s="19"/>
      <c r="J25" s="20"/>
      <c r="K25" s="19"/>
      <c r="L25" s="20"/>
      <c r="N25" s="27"/>
    </row>
    <row r="26" spans="1:12" ht="15" thickBot="1">
      <c r="A26" s="9">
        <v>17</v>
      </c>
      <c r="B26" s="21" t="s">
        <v>9</v>
      </c>
      <c r="C26" s="32">
        <f>SUM(C17:C25)</f>
        <v>0</v>
      </c>
      <c r="D26" s="22"/>
      <c r="E26" s="23">
        <v>59.8</v>
      </c>
      <c r="F26" s="24">
        <v>59.8</v>
      </c>
      <c r="G26" s="23">
        <v>0</v>
      </c>
      <c r="H26" s="24">
        <v>0</v>
      </c>
      <c r="I26" s="23">
        <v>0</v>
      </c>
      <c r="J26" s="24">
        <v>0</v>
      </c>
      <c r="K26" s="23">
        <f>E26+G26-I26</f>
        <v>59.8</v>
      </c>
      <c r="L26" s="24">
        <f>F26+H26-J26</f>
        <v>59.8</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346" t="s">
        <v>468</v>
      </c>
    </row>
    <row r="32" spans="2:3" ht="15" thickBot="1">
      <c r="B32" s="312" t="s">
        <v>378</v>
      </c>
      <c r="C32" s="347" t="s">
        <v>468</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2"/>
  <sheetViews>
    <sheetView zoomScale="80" zoomScaleNormal="80" workbookViewId="0" topLeftCell="A1">
      <selection activeCell="C32" sqref="C32"/>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115</v>
      </c>
    </row>
    <row r="2" ht="4.5" customHeight="1"/>
    <row r="3" spans="2:3" ht="15">
      <c r="B3" s="7" t="s">
        <v>429</v>
      </c>
      <c r="C3" s="4" t="s">
        <v>376</v>
      </c>
    </row>
    <row r="4" spans="2:3" ht="15">
      <c r="B4" s="27" t="s">
        <v>116</v>
      </c>
      <c r="C4" s="4"/>
    </row>
    <row r="5" ht="14.25" customHeight="1">
      <c r="C5" s="4"/>
    </row>
    <row r="6" spans="2:12" ht="31.95" customHeight="1">
      <c r="B6" s="391" t="s">
        <v>370</v>
      </c>
      <c r="C6" s="391"/>
      <c r="D6" s="391"/>
      <c r="E6" s="391"/>
      <c r="F6" s="391"/>
      <c r="G6" s="391"/>
      <c r="H6" s="391"/>
      <c r="I6" s="391"/>
      <c r="J6" s="391"/>
      <c r="K6" s="391"/>
      <c r="L6" s="391"/>
    </row>
    <row r="7" ht="14.25" customHeight="1" thickBot="1"/>
    <row r="8" spans="2:4" ht="16.5" customHeight="1" thickBot="1">
      <c r="B8" s="136"/>
      <c r="C8" s="137" t="s">
        <v>3</v>
      </c>
      <c r="D8" s="8"/>
    </row>
    <row r="9" spans="1:4" ht="15">
      <c r="A9" s="9">
        <v>1</v>
      </c>
      <c r="B9" s="127" t="s">
        <v>0</v>
      </c>
      <c r="C9" s="135"/>
      <c r="D9" s="50"/>
    </row>
    <row r="10" spans="1:3" ht="15">
      <c r="A10" s="9">
        <v>2</v>
      </c>
      <c r="B10" s="10" t="s">
        <v>8</v>
      </c>
      <c r="C10" s="29"/>
    </row>
    <row r="11" spans="1:3" ht="15" thickBot="1">
      <c r="A11" s="9">
        <v>3</v>
      </c>
      <c r="B11" s="303" t="s">
        <v>2</v>
      </c>
      <c r="C11" s="36"/>
    </row>
    <row r="12" spans="2:3" ht="15">
      <c r="B12" s="13"/>
      <c r="C12" s="14"/>
    </row>
    <row r="13" spans="2:3" ht="15" thickBot="1">
      <c r="B13" s="15"/>
      <c r="C13" s="16"/>
    </row>
    <row r="14" spans="2:14" ht="16.5" customHeight="1">
      <c r="B14" s="383" t="s">
        <v>1</v>
      </c>
      <c r="C14" s="385" t="s">
        <v>3</v>
      </c>
      <c r="D14" s="387" t="s">
        <v>4</v>
      </c>
      <c r="E14" s="389" t="s">
        <v>5</v>
      </c>
      <c r="F14" s="390"/>
      <c r="G14" s="389" t="s">
        <v>6</v>
      </c>
      <c r="H14" s="390"/>
      <c r="I14" s="389" t="s">
        <v>12</v>
      </c>
      <c r="J14" s="390"/>
      <c r="K14" s="381" t="s">
        <v>7</v>
      </c>
      <c r="L14" s="382"/>
      <c r="N14" s="25"/>
    </row>
    <row r="15" spans="2:12" ht="15" thickBot="1">
      <c r="B15" s="384"/>
      <c r="C15" s="386"/>
      <c r="D15" s="388"/>
      <c r="E15" s="132" t="s">
        <v>10</v>
      </c>
      <c r="F15" s="133" t="s">
        <v>11</v>
      </c>
      <c r="G15" s="132" t="s">
        <v>10</v>
      </c>
      <c r="H15" s="133" t="s">
        <v>11</v>
      </c>
      <c r="I15" s="132" t="s">
        <v>10</v>
      </c>
      <c r="J15" s="133" t="s">
        <v>11</v>
      </c>
      <c r="K15" s="132" t="s">
        <v>10</v>
      </c>
      <c r="L15" s="134" t="s">
        <v>11</v>
      </c>
    </row>
    <row r="16" spans="1:14" ht="15">
      <c r="A16" s="9">
        <v>6</v>
      </c>
      <c r="B16" s="57" t="s">
        <v>105</v>
      </c>
      <c r="C16" s="128"/>
      <c r="D16" s="129"/>
      <c r="E16" s="130"/>
      <c r="F16" s="131"/>
      <c r="G16" s="130"/>
      <c r="H16" s="131"/>
      <c r="I16" s="130"/>
      <c r="J16" s="131"/>
      <c r="K16" s="130"/>
      <c r="L16" s="131"/>
      <c r="N16" s="27"/>
    </row>
    <row r="17" spans="1:14" ht="15">
      <c r="A17" s="9">
        <v>7</v>
      </c>
      <c r="B17" s="57" t="s">
        <v>33</v>
      </c>
      <c r="C17" s="128"/>
      <c r="D17" s="129"/>
      <c r="E17" s="130"/>
      <c r="F17" s="131"/>
      <c r="G17" s="130"/>
      <c r="H17" s="131"/>
      <c r="I17" s="130"/>
      <c r="J17" s="131"/>
      <c r="K17" s="130"/>
      <c r="L17" s="131"/>
      <c r="N17" s="27"/>
    </row>
    <row r="18" spans="1:14" ht="15">
      <c r="A18" s="9">
        <v>8</v>
      </c>
      <c r="B18" s="17" t="s">
        <v>34</v>
      </c>
      <c r="C18" s="31"/>
      <c r="D18" s="18"/>
      <c r="E18" s="19"/>
      <c r="F18" s="20"/>
      <c r="G18" s="19"/>
      <c r="H18" s="20"/>
      <c r="I18" s="19"/>
      <c r="J18" s="20"/>
      <c r="K18" s="19"/>
      <c r="L18" s="20"/>
      <c r="N18" s="27" t="str">
        <f aca="true" t="shared" si="0" ref="N18:N24">IF(AND(ISNUMBER(C18)=TRUE,C18&gt;0),ROUND(E18,5)=ROUND(C18*D18/10^3,5),"")</f>
        <v/>
      </c>
    </row>
    <row r="19" spans="1:14" ht="15">
      <c r="A19" s="9">
        <v>10</v>
      </c>
      <c r="B19" s="17" t="s">
        <v>35</v>
      </c>
      <c r="C19" s="31"/>
      <c r="D19" s="18"/>
      <c r="E19" s="19" t="s">
        <v>373</v>
      </c>
      <c r="F19" s="20"/>
      <c r="G19" s="19"/>
      <c r="H19" s="20"/>
      <c r="I19" s="19"/>
      <c r="J19" s="20"/>
      <c r="K19" s="19"/>
      <c r="L19" s="20"/>
      <c r="N19" s="27" t="str">
        <f t="shared" si="0"/>
        <v/>
      </c>
    </row>
    <row r="20" spans="1:14" ht="15">
      <c r="A20" s="9">
        <v>11</v>
      </c>
      <c r="B20" s="17" t="s">
        <v>36</v>
      </c>
      <c r="C20" s="31"/>
      <c r="D20" s="18"/>
      <c r="E20" s="19" t="s">
        <v>373</v>
      </c>
      <c r="F20" s="20"/>
      <c r="G20" s="19"/>
      <c r="H20" s="20"/>
      <c r="I20" s="19"/>
      <c r="J20" s="20"/>
      <c r="K20" s="19"/>
      <c r="L20" s="20"/>
      <c r="N20" s="27" t="str">
        <f t="shared" si="0"/>
        <v/>
      </c>
    </row>
    <row r="21" spans="1:14" ht="15">
      <c r="A21" s="9" t="s">
        <v>37</v>
      </c>
      <c r="B21" s="17" t="s">
        <v>38</v>
      </c>
      <c r="C21" s="31"/>
      <c r="D21" s="18"/>
      <c r="E21" s="19">
        <v>0</v>
      </c>
      <c r="F21" s="20"/>
      <c r="G21" s="19"/>
      <c r="H21" s="20"/>
      <c r="I21" s="19"/>
      <c r="J21" s="20"/>
      <c r="K21" s="19"/>
      <c r="L21" s="20"/>
      <c r="N21" s="27" t="str">
        <f>IF(AND(ISNUMBER(C21)=TRUE,C21&gt;0),ROUND(E21,5)=ROUND(C21*D21/10^3,5),"")</f>
        <v/>
      </c>
    </row>
    <row r="22" spans="1:14" ht="15">
      <c r="A22" s="9" t="s">
        <v>39</v>
      </c>
      <c r="B22" s="17" t="s">
        <v>40</v>
      </c>
      <c r="C22" s="31"/>
      <c r="D22" s="18"/>
      <c r="E22" s="19" t="s">
        <v>373</v>
      </c>
      <c r="F22" s="20"/>
      <c r="G22" s="19"/>
      <c r="H22" s="20"/>
      <c r="I22" s="19"/>
      <c r="J22" s="20"/>
      <c r="K22" s="19"/>
      <c r="L22" s="20"/>
      <c r="N22" s="27" t="str">
        <f t="shared" si="0"/>
        <v/>
      </c>
    </row>
    <row r="23" spans="1:14" ht="15">
      <c r="A23" s="9" t="s">
        <v>41</v>
      </c>
      <c r="B23" s="17" t="s">
        <v>42</v>
      </c>
      <c r="C23" s="39"/>
      <c r="D23" s="18"/>
      <c r="E23" s="19" t="s">
        <v>373</v>
      </c>
      <c r="F23" s="20"/>
      <c r="G23" s="19"/>
      <c r="H23" s="20"/>
      <c r="I23" s="19"/>
      <c r="J23" s="20"/>
      <c r="K23" s="19"/>
      <c r="L23" s="20"/>
      <c r="N23" s="27"/>
    </row>
    <row r="24" spans="1:14" ht="15">
      <c r="A24" s="9">
        <v>13</v>
      </c>
      <c r="B24" s="17" t="s">
        <v>43</v>
      </c>
      <c r="C24" s="39"/>
      <c r="D24" s="18"/>
      <c r="E24" s="19"/>
      <c r="F24" s="20"/>
      <c r="G24" s="19"/>
      <c r="H24" s="20"/>
      <c r="I24" s="19"/>
      <c r="J24" s="20"/>
      <c r="K24" s="19"/>
      <c r="L24" s="20"/>
      <c r="N24" s="27" t="str">
        <f t="shared" si="0"/>
        <v/>
      </c>
    </row>
    <row r="25" spans="1:14" ht="15" thickBot="1">
      <c r="A25" s="9">
        <v>16</v>
      </c>
      <c r="B25" s="17" t="s">
        <v>27</v>
      </c>
      <c r="C25" s="39"/>
      <c r="D25" s="18"/>
      <c r="E25" s="19"/>
      <c r="F25" s="20"/>
      <c r="G25" s="19"/>
      <c r="H25" s="20"/>
      <c r="I25" s="19"/>
      <c r="J25" s="20"/>
      <c r="K25" s="19"/>
      <c r="L25" s="20"/>
      <c r="N25" s="27" t="str">
        <f>IF(AND(ISNUMBER(C25)=TRUE,C25&lt;&gt;0),ROUND(E25,5)=ROUND(C25*D25/10^3,5),"")</f>
        <v/>
      </c>
    </row>
    <row r="26" spans="1:12" ht="15" thickBot="1">
      <c r="A26" s="9">
        <v>17</v>
      </c>
      <c r="B26" s="21" t="s">
        <v>9</v>
      </c>
      <c r="C26" s="32"/>
      <c r="D26" s="22"/>
      <c r="E26" s="23">
        <v>42.6</v>
      </c>
      <c r="F26" s="24">
        <v>42.6</v>
      </c>
      <c r="G26" s="23">
        <v>0</v>
      </c>
      <c r="H26" s="24">
        <v>0</v>
      </c>
      <c r="I26" s="23">
        <v>0</v>
      </c>
      <c r="J26" s="24">
        <v>0</v>
      </c>
      <c r="K26" s="23">
        <f>E26+G26-I26</f>
        <v>42.6</v>
      </c>
      <c r="L26" s="24">
        <f>F26+H26-J26</f>
        <v>42.6</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346" t="s">
        <v>468</v>
      </c>
    </row>
    <row r="32" spans="2:3" ht="15" thickBot="1">
      <c r="B32" s="312" t="s">
        <v>378</v>
      </c>
      <c r="C32" s="347" t="s">
        <v>468</v>
      </c>
    </row>
  </sheetData>
  <mergeCells count="8">
    <mergeCell ref="B6:L6"/>
    <mergeCell ref="K14:L14"/>
    <mergeCell ref="B14:B15"/>
    <mergeCell ref="C14:C15"/>
    <mergeCell ref="D14:D15"/>
    <mergeCell ref="E14:F14"/>
    <mergeCell ref="G14:H14"/>
    <mergeCell ref="I14:J14"/>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9">
    <cfRule type="cellIs" priority="3" dxfId="1" operator="equal">
      <formula>FALSE</formula>
    </cfRule>
    <cfRule type="cellIs" priority="4" dxfId="0" operator="equal">
      <formula>TRUE</formula>
    </cfRule>
  </conditionalFormatting>
  <conditionalFormatting sqref="N16: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42"/>
  <sheetViews>
    <sheetView zoomScale="70" zoomScaleNormal="70" workbookViewId="0" topLeftCell="A1">
      <selection activeCell="E11" sqref="E11"/>
    </sheetView>
  </sheetViews>
  <sheetFormatPr defaultColWidth="8.8515625" defaultRowHeight="15"/>
  <cols>
    <col min="1" max="1" width="5.00390625" style="5" bestFit="1" customWidth="1"/>
    <col min="2" max="2" width="48.7109375" style="5"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117</v>
      </c>
    </row>
    <row r="2" ht="4.5" customHeight="1"/>
    <row r="3" spans="2:3" ht="28.8">
      <c r="B3" s="66" t="s">
        <v>428</v>
      </c>
      <c r="C3" s="67" t="s">
        <v>376</v>
      </c>
    </row>
    <row r="4" spans="2:3" ht="15">
      <c r="B4" s="27" t="s">
        <v>118</v>
      </c>
      <c r="C4" s="4"/>
    </row>
    <row r="5" spans="2:3" ht="15" thickBot="1">
      <c r="B5" s="27"/>
      <c r="C5" s="4"/>
    </row>
    <row r="6" spans="2:5" ht="46.2" customHeight="1">
      <c r="B6" s="392"/>
      <c r="C6" s="68" t="s">
        <v>124</v>
      </c>
      <c r="D6" s="68" t="s">
        <v>446</v>
      </c>
      <c r="E6" s="69" t="s">
        <v>126</v>
      </c>
    </row>
    <row r="7" spans="2:5" ht="15" thickBot="1">
      <c r="B7" s="393"/>
      <c r="C7" s="148" t="s">
        <v>383</v>
      </c>
      <c r="D7" s="148" t="s">
        <v>125</v>
      </c>
      <c r="E7" s="149" t="s">
        <v>384</v>
      </c>
    </row>
    <row r="8" spans="2:5" ht="27.6">
      <c r="B8" s="146" t="s">
        <v>119</v>
      </c>
      <c r="C8" s="173">
        <v>0</v>
      </c>
      <c r="D8" s="316">
        <v>0</v>
      </c>
      <c r="E8" s="147">
        <f>C8*D8/10^6</f>
        <v>0</v>
      </c>
    </row>
    <row r="9" spans="2:5" ht="27.6">
      <c r="B9" s="70" t="s">
        <v>120</v>
      </c>
      <c r="C9" s="173">
        <v>0</v>
      </c>
      <c r="D9" s="316">
        <v>0</v>
      </c>
      <c r="E9" s="71"/>
    </row>
    <row r="10" spans="2:5" ht="15">
      <c r="B10" s="72" t="s">
        <v>121</v>
      </c>
      <c r="C10" s="173">
        <v>0</v>
      </c>
      <c r="D10" s="316">
        <v>0</v>
      </c>
      <c r="E10" s="71">
        <f>C10*D10/10^6</f>
        <v>0</v>
      </c>
    </row>
    <row r="11" spans="2:5" ht="15">
      <c r="B11" s="72" t="s">
        <v>122</v>
      </c>
      <c r="C11" s="173">
        <v>0</v>
      </c>
      <c r="D11" s="316">
        <v>0</v>
      </c>
      <c r="E11" s="71"/>
    </row>
    <row r="12" spans="2:5" ht="15">
      <c r="B12" s="72" t="s">
        <v>123</v>
      </c>
      <c r="C12" s="173">
        <v>0</v>
      </c>
      <c r="D12" s="316">
        <v>0</v>
      </c>
      <c r="E12" s="71">
        <f>C12*D12/10^6</f>
        <v>0</v>
      </c>
    </row>
    <row r="13" spans="2:5" ht="15" thickBot="1">
      <c r="B13" s="73" t="s">
        <v>9</v>
      </c>
      <c r="C13" s="74"/>
      <c r="D13" s="75"/>
      <c r="E13" s="76">
        <f>SUM(E8:E12)</f>
        <v>0</v>
      </c>
    </row>
    <row r="14" spans="2:3" ht="15">
      <c r="B14" s="27"/>
      <c r="C14" s="4"/>
    </row>
    <row r="15" spans="2:3" ht="15">
      <c r="B15" s="27" t="s">
        <v>368</v>
      </c>
      <c r="C15" s="4"/>
    </row>
    <row r="16" spans="2:3" ht="15">
      <c r="B16" s="27"/>
      <c r="C16" s="4"/>
    </row>
    <row r="17" spans="2:3" ht="15" thickBot="1">
      <c r="B17" s="27"/>
      <c r="C17" s="4"/>
    </row>
    <row r="18" spans="2:4" ht="16.5" customHeight="1" thickBot="1">
      <c r="B18" s="136"/>
      <c r="C18" s="137" t="s">
        <v>3</v>
      </c>
      <c r="D18" s="8"/>
    </row>
    <row r="19" spans="1:4" ht="15">
      <c r="A19" s="9">
        <v>1</v>
      </c>
      <c r="B19" s="127" t="s">
        <v>0</v>
      </c>
      <c r="C19" s="135"/>
      <c r="D19" s="50"/>
    </row>
    <row r="20" spans="1:3" ht="15">
      <c r="A20" s="9">
        <v>2</v>
      </c>
      <c r="B20" s="304" t="s">
        <v>8</v>
      </c>
      <c r="C20" s="29"/>
    </row>
    <row r="21" spans="1:3" ht="15" thickBot="1">
      <c r="A21" s="9">
        <v>3</v>
      </c>
      <c r="B21" s="303" t="s">
        <v>2</v>
      </c>
      <c r="C21" s="36"/>
    </row>
    <row r="22" spans="2:3" ht="15">
      <c r="B22" s="13"/>
      <c r="C22" s="14"/>
    </row>
    <row r="23" spans="2:3" ht="15" thickBot="1">
      <c r="B23" s="15"/>
      <c r="C23" s="16"/>
    </row>
    <row r="24" spans="2:14" ht="16.5" customHeight="1">
      <c r="B24" s="383" t="s">
        <v>1</v>
      </c>
      <c r="C24" s="385" t="s">
        <v>3</v>
      </c>
      <c r="D24" s="387" t="s">
        <v>4</v>
      </c>
      <c r="E24" s="389" t="s">
        <v>5</v>
      </c>
      <c r="F24" s="390"/>
      <c r="G24" s="389" t="s">
        <v>6</v>
      </c>
      <c r="H24" s="390"/>
      <c r="I24" s="389" t="s">
        <v>12</v>
      </c>
      <c r="J24" s="390"/>
      <c r="K24" s="381" t="s">
        <v>7</v>
      </c>
      <c r="L24" s="382"/>
      <c r="N24" s="25"/>
    </row>
    <row r="25" spans="2:12" ht="15" thickBot="1">
      <c r="B25" s="384"/>
      <c r="C25" s="386"/>
      <c r="D25" s="388"/>
      <c r="E25" s="132" t="s">
        <v>10</v>
      </c>
      <c r="F25" s="133" t="s">
        <v>11</v>
      </c>
      <c r="G25" s="132" t="s">
        <v>10</v>
      </c>
      <c r="H25" s="133" t="s">
        <v>11</v>
      </c>
      <c r="I25" s="132" t="s">
        <v>10</v>
      </c>
      <c r="J25" s="133" t="s">
        <v>11</v>
      </c>
      <c r="K25" s="132" t="s">
        <v>10</v>
      </c>
      <c r="L25" s="134" t="s">
        <v>11</v>
      </c>
    </row>
    <row r="26" spans="1:14" ht="15">
      <c r="A26" s="9">
        <v>6</v>
      </c>
      <c r="B26" s="57" t="s">
        <v>105</v>
      </c>
      <c r="C26" s="128"/>
      <c r="D26" s="129"/>
      <c r="E26" s="130"/>
      <c r="F26" s="131"/>
      <c r="G26" s="130"/>
      <c r="H26" s="131"/>
      <c r="I26" s="130"/>
      <c r="J26" s="131"/>
      <c r="K26" s="130"/>
      <c r="L26" s="131"/>
      <c r="N26" s="27"/>
    </row>
    <row r="27" spans="1:14" ht="15">
      <c r="A27" s="9">
        <v>7</v>
      </c>
      <c r="B27" s="57" t="s">
        <v>33</v>
      </c>
      <c r="C27" s="128"/>
      <c r="D27" s="129"/>
      <c r="E27" s="130"/>
      <c r="F27" s="131"/>
      <c r="G27" s="130"/>
      <c r="H27" s="131"/>
      <c r="I27" s="130"/>
      <c r="J27" s="131"/>
      <c r="K27" s="130"/>
      <c r="L27" s="131"/>
      <c r="N27" s="27"/>
    </row>
    <row r="28" spans="1:14" ht="15">
      <c r="A28" s="9">
        <v>8</v>
      </c>
      <c r="B28" s="17" t="s">
        <v>34</v>
      </c>
      <c r="C28" s="31"/>
      <c r="D28" s="18"/>
      <c r="E28" s="19"/>
      <c r="F28" s="20"/>
      <c r="G28" s="19"/>
      <c r="H28" s="20"/>
      <c r="I28" s="19"/>
      <c r="J28" s="20"/>
      <c r="K28" s="19"/>
      <c r="L28" s="20"/>
      <c r="N28" s="27" t="str">
        <f>IF(AND(ISNUMBER(C28)=TRUE,C28&gt;0),ROUND(E28,5)=ROUND(C28*D28/10^3,5),"")</f>
        <v/>
      </c>
    </row>
    <row r="29" spans="1:14" ht="15">
      <c r="A29" s="9">
        <v>10</v>
      </c>
      <c r="B29" s="17" t="s">
        <v>35</v>
      </c>
      <c r="C29" s="31"/>
      <c r="D29" s="18"/>
      <c r="E29" s="19"/>
      <c r="F29" s="20"/>
      <c r="G29" s="19"/>
      <c r="H29" s="20"/>
      <c r="I29" s="19"/>
      <c r="J29" s="20"/>
      <c r="K29" s="19"/>
      <c r="L29" s="20"/>
      <c r="N29" s="27" t="str">
        <f>IF(AND(ISNUMBER(C29)=TRUE,C29&gt;0),ROUND(E29,5)=ROUND(C29*D29/10^3,5),"")</f>
        <v/>
      </c>
    </row>
    <row r="30" spans="1:14" ht="15">
      <c r="A30" s="9">
        <v>11</v>
      </c>
      <c r="B30" s="17" t="s">
        <v>36</v>
      </c>
      <c r="C30" s="31"/>
      <c r="D30" s="18"/>
      <c r="E30" s="19"/>
      <c r="F30" s="20"/>
      <c r="G30" s="19"/>
      <c r="H30" s="20"/>
      <c r="I30" s="19"/>
      <c r="J30" s="20"/>
      <c r="K30" s="19"/>
      <c r="L30" s="20"/>
      <c r="N30" s="27" t="str">
        <f>IF(AND(ISNUMBER(C30)=TRUE,C30&gt;0),ROUND(E30,5)=ROUND(C30*D30/10^3,5),"")</f>
        <v/>
      </c>
    </row>
    <row r="31" spans="1:14" ht="15">
      <c r="A31" s="9" t="s">
        <v>37</v>
      </c>
      <c r="B31" s="17" t="s">
        <v>38</v>
      </c>
      <c r="C31" s="31"/>
      <c r="D31" s="18"/>
      <c r="E31" s="19"/>
      <c r="F31" s="20"/>
      <c r="G31" s="19"/>
      <c r="H31" s="20"/>
      <c r="I31" s="19"/>
      <c r="J31" s="20"/>
      <c r="K31" s="19"/>
      <c r="L31" s="20"/>
      <c r="N31" s="27" t="str">
        <f>IF(AND(ISNUMBER(C31)=TRUE,C31&gt;0),ROUND(E31,5)=ROUND(C31*D31/10^3,5),"")</f>
        <v/>
      </c>
    </row>
    <row r="32" spans="1:14" ht="15">
      <c r="A32" s="9" t="s">
        <v>39</v>
      </c>
      <c r="B32" s="17" t="s">
        <v>40</v>
      </c>
      <c r="C32" s="31"/>
      <c r="D32" s="18"/>
      <c r="E32" s="19">
        <v>0</v>
      </c>
      <c r="F32" s="20"/>
      <c r="G32" s="19"/>
      <c r="H32" s="20"/>
      <c r="I32" s="19"/>
      <c r="J32" s="20"/>
      <c r="K32" s="19"/>
      <c r="L32" s="20"/>
      <c r="N32" s="27" t="str">
        <f>IF(AND(ISNUMBER(C32)=TRUE,C32&gt;0),ROUND(E32,5)=ROUND(C32*D32/10^3,5),"")</f>
        <v/>
      </c>
    </row>
    <row r="33" spans="1:14" ht="15">
      <c r="A33" s="9" t="s">
        <v>41</v>
      </c>
      <c r="B33" s="17" t="s">
        <v>42</v>
      </c>
      <c r="C33" s="39"/>
      <c r="D33" s="18"/>
      <c r="E33" s="19"/>
      <c r="F33" s="20"/>
      <c r="G33" s="19"/>
      <c r="H33" s="20"/>
      <c r="I33" s="19"/>
      <c r="J33" s="20"/>
      <c r="K33" s="19"/>
      <c r="L33" s="20"/>
      <c r="N33" s="27"/>
    </row>
    <row r="34" spans="1:14" ht="15">
      <c r="A34" s="9">
        <v>13</v>
      </c>
      <c r="B34" s="17" t="s">
        <v>43</v>
      </c>
      <c r="C34" s="39"/>
      <c r="D34" s="18"/>
      <c r="E34" s="19"/>
      <c r="F34" s="20"/>
      <c r="G34" s="19"/>
      <c r="H34" s="20"/>
      <c r="I34" s="19"/>
      <c r="J34" s="20"/>
      <c r="K34" s="19"/>
      <c r="L34" s="20"/>
      <c r="N34" s="27" t="str">
        <f>IF(AND(ISNUMBER(C34)=TRUE,C34&gt;0),ROUND(E34,5)=ROUND(C34*D34/10^3,5),"")</f>
        <v/>
      </c>
    </row>
    <row r="35" spans="1:14" ht="15" thickBot="1">
      <c r="A35" s="9">
        <v>16</v>
      </c>
      <c r="B35" s="17" t="s">
        <v>27</v>
      </c>
      <c r="C35" s="39"/>
      <c r="D35" s="18"/>
      <c r="E35" s="19"/>
      <c r="F35" s="20"/>
      <c r="G35" s="19"/>
      <c r="H35" s="20"/>
      <c r="I35" s="19"/>
      <c r="J35" s="20"/>
      <c r="K35" s="19"/>
      <c r="L35" s="20"/>
      <c r="N35" s="27" t="str">
        <f>IF(AND(ISNUMBER(C35)=TRUE,C35&lt;&gt;0),ROUND(E35,5)=ROUND(C35*D35/10^3,5),"")</f>
        <v/>
      </c>
    </row>
    <row r="36" spans="1:12" ht="15" thickBot="1">
      <c r="A36" s="9">
        <v>17</v>
      </c>
      <c r="B36" s="21" t="s">
        <v>9</v>
      </c>
      <c r="C36" s="32"/>
      <c r="D36" s="22"/>
      <c r="E36" s="23">
        <v>346.3</v>
      </c>
      <c r="F36" s="24">
        <v>346.3</v>
      </c>
      <c r="G36" s="23">
        <v>0</v>
      </c>
      <c r="H36" s="24">
        <v>0</v>
      </c>
      <c r="I36" s="23">
        <v>0</v>
      </c>
      <c r="J36" s="24">
        <v>0</v>
      </c>
      <c r="K36" s="23">
        <f>E36+G36-I36</f>
        <v>346.3</v>
      </c>
      <c r="L36" s="24">
        <f>F36+H36-J36</f>
        <v>346.3</v>
      </c>
    </row>
    <row r="37" spans="3:12" ht="15">
      <c r="C37" s="13"/>
      <c r="E37" s="13"/>
      <c r="F37" s="13"/>
      <c r="G37" s="13"/>
      <c r="H37" s="13"/>
      <c r="I37" s="13"/>
      <c r="J37" s="13"/>
      <c r="K37" s="13"/>
      <c r="L37" s="13"/>
    </row>
    <row r="38" ht="15">
      <c r="B38" s="25"/>
    </row>
    <row r="39" ht="15" thickBot="1"/>
    <row r="40" spans="2:3" ht="15" thickBot="1">
      <c r="B40" s="136"/>
      <c r="C40" s="139">
        <v>2020</v>
      </c>
    </row>
    <row r="41" spans="2:3" ht="15">
      <c r="B41" s="311" t="s">
        <v>377</v>
      </c>
      <c r="C41" s="346" t="s">
        <v>468</v>
      </c>
    </row>
    <row r="42" spans="2:3" ht="15" thickBot="1">
      <c r="B42" s="312" t="s">
        <v>378</v>
      </c>
      <c r="C42" s="347" t="s">
        <v>468</v>
      </c>
    </row>
  </sheetData>
  <mergeCells count="8">
    <mergeCell ref="B6:B7"/>
    <mergeCell ref="I24:J24"/>
    <mergeCell ref="K24:L24"/>
    <mergeCell ref="B24:B25"/>
    <mergeCell ref="C24:C25"/>
    <mergeCell ref="D24:D25"/>
    <mergeCell ref="E24:F24"/>
    <mergeCell ref="G24:H24"/>
  </mergeCells>
  <conditionalFormatting sqref="C38 N28:N35">
    <cfRule type="cellIs" priority="13" dxfId="1" operator="equal">
      <formula>FALSE</formula>
    </cfRule>
    <cfRule type="cellIs" priority="14" dxfId="0" operator="equal">
      <formula>TRUE</formula>
    </cfRule>
  </conditionalFormatting>
  <conditionalFormatting sqref="E38">
    <cfRule type="cellIs" priority="11" dxfId="1" operator="equal">
      <formula>FALSE</formula>
    </cfRule>
    <cfRule type="cellIs" priority="12" dxfId="0" operator="equal">
      <formula>TRUE</formula>
    </cfRule>
  </conditionalFormatting>
  <conditionalFormatting sqref="F38">
    <cfRule type="cellIs" priority="9" dxfId="1" operator="equal">
      <formula>FALSE</formula>
    </cfRule>
    <cfRule type="cellIs" priority="10" dxfId="0" operator="equal">
      <formula>TRUE</formula>
    </cfRule>
  </conditionalFormatting>
  <conditionalFormatting sqref="K38">
    <cfRule type="cellIs" priority="7" dxfId="1" operator="equal">
      <formula>FALSE</formula>
    </cfRule>
    <cfRule type="cellIs" priority="8" dxfId="0" operator="equal">
      <formula>TRUE</formula>
    </cfRule>
  </conditionalFormatting>
  <conditionalFormatting sqref="L38">
    <cfRule type="cellIs" priority="5" dxfId="1" operator="equal">
      <formula>FALSE</formula>
    </cfRule>
    <cfRule type="cellIs" priority="6" dxfId="0" operator="equal">
      <formula>TRUE</formula>
    </cfRule>
  </conditionalFormatting>
  <conditionalFormatting sqref="E19">
    <cfRule type="cellIs" priority="3" dxfId="1" operator="equal">
      <formula>FALSE</formula>
    </cfRule>
    <cfRule type="cellIs" priority="4" dxfId="0" operator="equal">
      <formula>TRUE</formula>
    </cfRule>
  </conditionalFormatting>
  <conditionalFormatting sqref="N26:N2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22"/>
  <sheetViews>
    <sheetView zoomScale="80" zoomScaleNormal="80" workbookViewId="0" topLeftCell="A7">
      <selection activeCell="E8" sqref="E8"/>
    </sheetView>
  </sheetViews>
  <sheetFormatPr defaultColWidth="8.8515625" defaultRowHeight="15"/>
  <cols>
    <col min="1" max="1" width="5.00390625" style="5" bestFit="1" customWidth="1"/>
    <col min="2" max="2" width="48.7109375" style="5" customWidth="1"/>
    <col min="3" max="6" width="20.710937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127</v>
      </c>
    </row>
    <row r="2" ht="4.5" customHeight="1"/>
    <row r="3" spans="2:6" ht="28.8">
      <c r="B3" s="66" t="s">
        <v>427</v>
      </c>
      <c r="C3" s="67"/>
      <c r="F3" s="27"/>
    </row>
    <row r="4" spans="2:6" ht="15">
      <c r="B4" s="27" t="s">
        <v>135</v>
      </c>
      <c r="C4" s="4"/>
      <c r="F4" s="27"/>
    </row>
    <row r="5" spans="2:6" ht="15" thickBot="1">
      <c r="B5" s="27"/>
      <c r="C5" s="4"/>
      <c r="F5" s="27"/>
    </row>
    <row r="6" spans="2:5" ht="60" customHeight="1">
      <c r="B6" s="394"/>
      <c r="C6" s="117" t="s">
        <v>168</v>
      </c>
      <c r="D6" s="68" t="s">
        <v>446</v>
      </c>
      <c r="E6" s="69" t="s">
        <v>126</v>
      </c>
    </row>
    <row r="7" spans="2:5" ht="15" thickBot="1">
      <c r="B7" s="395"/>
      <c r="C7" s="154" t="s">
        <v>383</v>
      </c>
      <c r="D7" s="148" t="s">
        <v>125</v>
      </c>
      <c r="E7" s="149" t="s">
        <v>384</v>
      </c>
    </row>
    <row r="8" spans="2:5" ht="28.8">
      <c r="B8" s="150" t="s">
        <v>134</v>
      </c>
      <c r="C8" s="151"/>
      <c r="D8" s="152"/>
      <c r="E8" s="153"/>
    </row>
    <row r="9" spans="2:5" ht="15">
      <c r="B9" s="307" t="s">
        <v>128</v>
      </c>
      <c r="C9" s="96"/>
      <c r="D9" s="305"/>
      <c r="E9" s="71">
        <f>C9*D9/10^6</f>
        <v>0</v>
      </c>
    </row>
    <row r="10" spans="2:5" ht="28.8">
      <c r="B10" s="307" t="s">
        <v>129</v>
      </c>
      <c r="C10" s="96">
        <v>0</v>
      </c>
      <c r="D10" s="305">
        <v>0</v>
      </c>
      <c r="E10" s="71">
        <f aca="true" t="shared" si="0" ref="E10:E12">C10*D10/10^6</f>
        <v>0</v>
      </c>
    </row>
    <row r="11" spans="2:5" ht="28.8">
      <c r="B11" s="308" t="s">
        <v>131</v>
      </c>
      <c r="C11" s="96">
        <v>0</v>
      </c>
      <c r="D11" s="305">
        <v>0</v>
      </c>
      <c r="E11" s="71">
        <f t="shared" si="0"/>
        <v>0</v>
      </c>
    </row>
    <row r="12" spans="2:5" ht="29.4" thickBot="1">
      <c r="B12" s="309" t="s">
        <v>130</v>
      </c>
      <c r="C12" s="317">
        <v>0</v>
      </c>
      <c r="D12" s="318">
        <v>0</v>
      </c>
      <c r="E12" s="93">
        <f t="shared" si="0"/>
        <v>0</v>
      </c>
    </row>
    <row r="13" spans="2:3" ht="15">
      <c r="B13" s="27"/>
      <c r="C13" s="4"/>
    </row>
    <row r="14" spans="2:3" ht="15" thickBot="1">
      <c r="B14" s="27"/>
      <c r="C14" s="4"/>
    </row>
    <row r="15" spans="2:6" ht="16.5" customHeight="1">
      <c r="B15" s="398"/>
      <c r="C15" s="389" t="s">
        <v>126</v>
      </c>
      <c r="D15" s="390"/>
      <c r="E15" s="385" t="s">
        <v>142</v>
      </c>
      <c r="F15" s="387" t="s">
        <v>143</v>
      </c>
    </row>
    <row r="16" spans="2:6" ht="15">
      <c r="B16" s="399"/>
      <c r="C16" s="77" t="s">
        <v>10</v>
      </c>
      <c r="D16" s="156" t="s">
        <v>11</v>
      </c>
      <c r="E16" s="396"/>
      <c r="F16" s="397"/>
    </row>
    <row r="17" spans="2:6" ht="15" thickBot="1">
      <c r="B17" s="400"/>
      <c r="C17" s="157" t="s">
        <v>384</v>
      </c>
      <c r="D17" s="154" t="s">
        <v>384</v>
      </c>
      <c r="E17" s="157" t="s">
        <v>447</v>
      </c>
      <c r="F17" s="149" t="s">
        <v>447</v>
      </c>
    </row>
    <row r="18" spans="1:6" ht="28.8">
      <c r="A18" s="9"/>
      <c r="B18" s="155" t="s">
        <v>132</v>
      </c>
      <c r="C18" s="130">
        <v>80.1</v>
      </c>
      <c r="D18" s="359">
        <v>69.85</v>
      </c>
      <c r="E18" s="130">
        <v>114.69</v>
      </c>
      <c r="F18" s="131">
        <v>0</v>
      </c>
    </row>
    <row r="19" spans="1:6" ht="28.8">
      <c r="A19" s="9"/>
      <c r="B19" s="78" t="s">
        <v>133</v>
      </c>
      <c r="C19" s="83" t="s">
        <v>136</v>
      </c>
      <c r="D19" s="84" t="s">
        <v>136</v>
      </c>
      <c r="E19" s="83" t="s">
        <v>136</v>
      </c>
      <c r="F19" s="84" t="s">
        <v>136</v>
      </c>
    </row>
    <row r="20" spans="1:6" ht="29.4" thickBot="1">
      <c r="A20" s="9"/>
      <c r="B20" s="80" t="s">
        <v>134</v>
      </c>
      <c r="C20" s="81">
        <v>80.1</v>
      </c>
      <c r="D20" s="82">
        <v>69.85</v>
      </c>
      <c r="E20" s="81">
        <v>114.69</v>
      </c>
      <c r="F20" s="82">
        <v>0</v>
      </c>
    </row>
    <row r="21" ht="15">
      <c r="C21" s="13"/>
    </row>
    <row r="22" ht="15">
      <c r="B22" s="25"/>
    </row>
  </sheetData>
  <mergeCells count="5">
    <mergeCell ref="B6:B7"/>
    <mergeCell ref="C15:D15"/>
    <mergeCell ref="E15:E16"/>
    <mergeCell ref="F15:F16"/>
    <mergeCell ref="B15:B17"/>
  </mergeCells>
  <conditionalFormatting sqref="C22">
    <cfRule type="cellIs" priority="13" dxfId="1" operator="equal">
      <formula>FALSE</formula>
    </cfRule>
    <cfRule type="cellIs" priority="14"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0"/>
  <sheetViews>
    <sheetView zoomScale="70" zoomScaleNormal="70" workbookViewId="0" topLeftCell="A1">
      <selection activeCell="D16" sqref="D16"/>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137</v>
      </c>
    </row>
    <row r="2" ht="4.5" customHeight="1"/>
    <row r="3" spans="2:3" ht="15">
      <c r="B3" s="66" t="s">
        <v>426</v>
      </c>
      <c r="C3" s="67"/>
    </row>
    <row r="4" spans="2:3" ht="15">
      <c r="B4" s="27" t="s">
        <v>138</v>
      </c>
      <c r="C4" s="4"/>
    </row>
    <row r="5" spans="2:3" ht="15" thickBot="1">
      <c r="B5" s="27"/>
      <c r="C5" s="4"/>
    </row>
    <row r="6" spans="2:7" ht="46.2" customHeight="1">
      <c r="B6" s="394"/>
      <c r="C6" s="117" t="s">
        <v>169</v>
      </c>
      <c r="D6" s="68" t="s">
        <v>446</v>
      </c>
      <c r="E6" s="69" t="s">
        <v>151</v>
      </c>
      <c r="F6" s="69" t="s">
        <v>154</v>
      </c>
      <c r="G6" s="69" t="s">
        <v>156</v>
      </c>
    </row>
    <row r="7" spans="2:7" ht="15" thickBot="1">
      <c r="B7" s="395"/>
      <c r="C7" s="154" t="s">
        <v>383</v>
      </c>
      <c r="D7" s="148" t="s">
        <v>125</v>
      </c>
      <c r="E7" s="149" t="s">
        <v>384</v>
      </c>
      <c r="F7" s="159" t="s">
        <v>155</v>
      </c>
      <c r="G7" s="149" t="s">
        <v>384</v>
      </c>
    </row>
    <row r="8" spans="2:7" ht="15">
      <c r="B8" s="155" t="s">
        <v>140</v>
      </c>
      <c r="C8" s="158"/>
      <c r="D8" s="145"/>
      <c r="E8" s="147">
        <f>E9</f>
        <v>0</v>
      </c>
      <c r="F8" s="147">
        <v>0</v>
      </c>
      <c r="G8" s="153">
        <f>E8*(100-F8)/100</f>
        <v>0</v>
      </c>
    </row>
    <row r="9" spans="2:7" ht="15">
      <c r="B9" s="97" t="s">
        <v>152</v>
      </c>
      <c r="C9" s="96"/>
      <c r="D9" s="305"/>
      <c r="E9" s="71">
        <f>C9*D9/10^6</f>
        <v>0</v>
      </c>
      <c r="F9" s="71"/>
      <c r="G9" s="71"/>
    </row>
    <row r="10" spans="2:7" ht="15">
      <c r="B10" s="78" t="s">
        <v>141</v>
      </c>
      <c r="C10" s="96"/>
      <c r="D10" s="305"/>
      <c r="E10" s="71">
        <f>E11</f>
        <v>0</v>
      </c>
      <c r="F10" s="71">
        <v>0</v>
      </c>
      <c r="G10" s="92">
        <f>E10*(100-F10)/100</f>
        <v>0</v>
      </c>
    </row>
    <row r="11" spans="2:7" ht="15">
      <c r="B11" s="97" t="s">
        <v>153</v>
      </c>
      <c r="C11" s="96">
        <v>0</v>
      </c>
      <c r="D11" s="305"/>
      <c r="E11" s="71">
        <f aca="true" t="shared" si="0" ref="E11:E18">C11*D11/10^6</f>
        <v>0</v>
      </c>
      <c r="F11" s="71"/>
      <c r="G11" s="71"/>
    </row>
    <row r="12" spans="2:7" ht="15">
      <c r="B12" s="78" t="s">
        <v>144</v>
      </c>
      <c r="C12" s="96"/>
      <c r="D12" s="305"/>
      <c r="E12" s="71">
        <f>SUM(E13:E16)</f>
        <v>0</v>
      </c>
      <c r="F12" s="71">
        <v>0</v>
      </c>
      <c r="G12" s="92">
        <f>E12*(100-F12)/100</f>
        <v>0</v>
      </c>
    </row>
    <row r="13" spans="2:7" ht="15">
      <c r="B13" s="97" t="s">
        <v>146</v>
      </c>
      <c r="C13" s="96">
        <v>0</v>
      </c>
      <c r="D13" s="305">
        <v>0</v>
      </c>
      <c r="E13" s="71">
        <f t="shared" si="0"/>
        <v>0</v>
      </c>
      <c r="F13" s="71"/>
      <c r="G13" s="71"/>
    </row>
    <row r="14" spans="2:7" ht="15">
      <c r="B14" s="97" t="s">
        <v>147</v>
      </c>
      <c r="C14" s="96">
        <v>0</v>
      </c>
      <c r="D14" s="305">
        <v>0</v>
      </c>
      <c r="E14" s="71">
        <f t="shared" si="0"/>
        <v>0</v>
      </c>
      <c r="F14" s="71"/>
      <c r="G14" s="71"/>
    </row>
    <row r="15" spans="2:7" ht="15">
      <c r="B15" s="97" t="s">
        <v>148</v>
      </c>
      <c r="C15" s="96">
        <v>0</v>
      </c>
      <c r="D15" s="305">
        <v>0</v>
      </c>
      <c r="E15" s="71">
        <f t="shared" si="0"/>
        <v>0</v>
      </c>
      <c r="F15" s="71"/>
      <c r="G15" s="71"/>
    </row>
    <row r="16" spans="2:7" ht="15">
      <c r="B16" s="97" t="s">
        <v>149</v>
      </c>
      <c r="C16" s="96"/>
      <c r="D16" s="305"/>
      <c r="E16" s="71">
        <f t="shared" si="0"/>
        <v>0</v>
      </c>
      <c r="F16" s="71"/>
      <c r="G16" s="71"/>
    </row>
    <row r="17" spans="2:7" ht="15">
      <c r="B17" s="78" t="s">
        <v>145</v>
      </c>
      <c r="C17" s="95"/>
      <c r="D17" s="306"/>
      <c r="E17" s="94">
        <f>E18</f>
        <v>0</v>
      </c>
      <c r="F17" s="71">
        <v>0</v>
      </c>
      <c r="G17" s="92">
        <f>E17*(100-F17)/100</f>
        <v>0</v>
      </c>
    </row>
    <row r="18" spans="2:7" ht="15" thickBot="1">
      <c r="B18" s="98" t="s">
        <v>150</v>
      </c>
      <c r="C18" s="317">
        <v>0</v>
      </c>
      <c r="D18" s="318">
        <v>0</v>
      </c>
      <c r="E18" s="93">
        <f t="shared" si="0"/>
        <v>0</v>
      </c>
      <c r="F18" s="93"/>
      <c r="G18" s="93"/>
    </row>
    <row r="19" spans="2:3" ht="15">
      <c r="B19" s="27"/>
      <c r="C19" s="4"/>
    </row>
    <row r="20" ht="14.25" customHeight="1" thickBot="1">
      <c r="C20" s="4"/>
    </row>
    <row r="21" spans="2:6" ht="16.5" customHeight="1">
      <c r="B21" s="398"/>
      <c r="C21" s="389" t="s">
        <v>126</v>
      </c>
      <c r="D21" s="390"/>
      <c r="E21" s="385" t="s">
        <v>142</v>
      </c>
      <c r="F21" s="387" t="s">
        <v>143</v>
      </c>
    </row>
    <row r="22" spans="2:6" ht="15">
      <c r="B22" s="399"/>
      <c r="C22" s="77" t="s">
        <v>10</v>
      </c>
      <c r="D22" s="156" t="s">
        <v>11</v>
      </c>
      <c r="E22" s="396"/>
      <c r="F22" s="397"/>
    </row>
    <row r="23" spans="2:6" ht="15" thickBot="1">
      <c r="B23" s="400"/>
      <c r="C23" s="157" t="s">
        <v>384</v>
      </c>
      <c r="D23" s="154" t="s">
        <v>384</v>
      </c>
      <c r="E23" s="157" t="s">
        <v>447</v>
      </c>
      <c r="F23" s="149" t="s">
        <v>447</v>
      </c>
    </row>
    <row r="24" spans="1:6" ht="15">
      <c r="A24" s="9"/>
      <c r="B24" s="150" t="s">
        <v>139</v>
      </c>
      <c r="C24" s="130">
        <v>222.1</v>
      </c>
      <c r="D24" s="360">
        <v>285</v>
      </c>
      <c r="E24" s="165">
        <v>77.93</v>
      </c>
      <c r="F24" s="166">
        <v>0</v>
      </c>
    </row>
    <row r="25" spans="1:6" ht="15">
      <c r="A25" s="9"/>
      <c r="B25" s="78" t="s">
        <v>140</v>
      </c>
      <c r="C25" s="79">
        <v>42.5</v>
      </c>
      <c r="D25" s="361">
        <v>41.44</v>
      </c>
      <c r="E25" s="88">
        <v>102.63</v>
      </c>
      <c r="F25" s="89">
        <v>0</v>
      </c>
    </row>
    <row r="26" spans="1:6" ht="15">
      <c r="A26" s="9"/>
      <c r="B26" s="78" t="s">
        <v>141</v>
      </c>
      <c r="C26" s="79">
        <v>0</v>
      </c>
      <c r="D26" s="361">
        <v>0</v>
      </c>
      <c r="E26" s="86">
        <v>0</v>
      </c>
      <c r="F26" s="87">
        <v>0</v>
      </c>
    </row>
    <row r="27" spans="1:6" ht="15">
      <c r="A27" s="9"/>
      <c r="B27" s="78" t="s">
        <v>144</v>
      </c>
      <c r="C27" s="83">
        <v>179.6</v>
      </c>
      <c r="D27" s="362">
        <v>243.56</v>
      </c>
      <c r="E27" s="86">
        <v>73.74</v>
      </c>
      <c r="F27" s="87">
        <v>0</v>
      </c>
    </row>
    <row r="28" spans="1:6" ht="15" thickBot="1">
      <c r="A28" s="9"/>
      <c r="B28" s="80" t="s">
        <v>145</v>
      </c>
      <c r="C28" s="81">
        <v>0</v>
      </c>
      <c r="D28" s="363">
        <v>0</v>
      </c>
      <c r="E28" s="90">
        <v>0</v>
      </c>
      <c r="F28" s="91">
        <v>0</v>
      </c>
    </row>
    <row r="29" ht="15">
      <c r="C29" s="13"/>
    </row>
    <row r="30" ht="15">
      <c r="B30" s="25"/>
    </row>
  </sheetData>
  <mergeCells count="5">
    <mergeCell ref="C21:D21"/>
    <mergeCell ref="E21:E22"/>
    <mergeCell ref="F21:F22"/>
    <mergeCell ref="B6:B7"/>
    <mergeCell ref="B21:B23"/>
  </mergeCells>
  <conditionalFormatting sqref="C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9"/>
  <sheetViews>
    <sheetView zoomScale="80" zoomScaleNormal="80" workbookViewId="0" topLeftCell="A1">
      <selection activeCell="D9" sqref="D9"/>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157</v>
      </c>
    </row>
    <row r="2" ht="4.5" customHeight="1"/>
    <row r="3" spans="2:3" ht="15">
      <c r="B3" s="66" t="s">
        <v>425</v>
      </c>
      <c r="C3" s="67"/>
    </row>
    <row r="4" spans="2:3" ht="15">
      <c r="B4" s="27" t="s">
        <v>158</v>
      </c>
      <c r="C4" s="4"/>
    </row>
    <row r="5" spans="2:3" ht="15" thickBot="1">
      <c r="B5" s="27"/>
      <c r="C5" s="4"/>
    </row>
    <row r="6" spans="2:7" ht="46.2" customHeight="1">
      <c r="B6" s="394"/>
      <c r="C6" s="117" t="s">
        <v>169</v>
      </c>
      <c r="D6" s="68" t="s">
        <v>446</v>
      </c>
      <c r="E6" s="69" t="s">
        <v>151</v>
      </c>
      <c r="F6" s="69" t="s">
        <v>154</v>
      </c>
      <c r="G6" s="69" t="s">
        <v>156</v>
      </c>
    </row>
    <row r="7" spans="2:7" ht="15" thickBot="1">
      <c r="B7" s="395"/>
      <c r="C7" s="154" t="s">
        <v>383</v>
      </c>
      <c r="D7" s="148" t="s">
        <v>125</v>
      </c>
      <c r="E7" s="149" t="s">
        <v>384</v>
      </c>
      <c r="F7" s="159" t="s">
        <v>155</v>
      </c>
      <c r="G7" s="149" t="s">
        <v>384</v>
      </c>
    </row>
    <row r="8" spans="2:7" ht="28.8">
      <c r="B8" s="155" t="s">
        <v>161</v>
      </c>
      <c r="C8" s="158"/>
      <c r="D8" s="145"/>
      <c r="E8" s="147">
        <f>E9</f>
        <v>0</v>
      </c>
      <c r="F8" s="147">
        <v>0</v>
      </c>
      <c r="G8" s="153">
        <f>E8*(100-F8)/100</f>
        <v>0</v>
      </c>
    </row>
    <row r="9" spans="2:7" ht="15" thickBot="1">
      <c r="B9" s="98" t="s">
        <v>162</v>
      </c>
      <c r="C9" s="317"/>
      <c r="D9" s="318"/>
      <c r="E9" s="93">
        <f>C9*D9/10^6</f>
        <v>0</v>
      </c>
      <c r="F9" s="93"/>
      <c r="G9" s="93"/>
    </row>
    <row r="10" spans="2:3" ht="15">
      <c r="B10" s="27"/>
      <c r="C10" s="4"/>
    </row>
    <row r="11" ht="14.25" customHeight="1" thickBot="1">
      <c r="C11" s="4"/>
    </row>
    <row r="12" spans="2:6" ht="16.5" customHeight="1">
      <c r="B12" s="398"/>
      <c r="C12" s="389" t="s">
        <v>126</v>
      </c>
      <c r="D12" s="390"/>
      <c r="E12" s="385" t="s">
        <v>142</v>
      </c>
      <c r="F12" s="387" t="s">
        <v>143</v>
      </c>
    </row>
    <row r="13" spans="2:6" ht="15">
      <c r="B13" s="399"/>
      <c r="C13" s="77" t="s">
        <v>10</v>
      </c>
      <c r="D13" s="156" t="s">
        <v>11</v>
      </c>
      <c r="E13" s="396"/>
      <c r="F13" s="397"/>
    </row>
    <row r="14" spans="2:6" ht="15" thickBot="1">
      <c r="B14" s="400"/>
      <c r="C14" s="157" t="s">
        <v>384</v>
      </c>
      <c r="D14" s="154" t="s">
        <v>384</v>
      </c>
      <c r="E14" s="157" t="s">
        <v>447</v>
      </c>
      <c r="F14" s="149" t="s">
        <v>447</v>
      </c>
    </row>
    <row r="15" spans="1:6" ht="15">
      <c r="A15" s="9"/>
      <c r="B15" s="150" t="s">
        <v>159</v>
      </c>
      <c r="C15" s="130">
        <v>372.5</v>
      </c>
      <c r="D15" s="360">
        <v>389.13</v>
      </c>
      <c r="E15" s="165">
        <v>95.73</v>
      </c>
      <c r="F15" s="166">
        <v>0</v>
      </c>
    </row>
    <row r="16" spans="1:6" ht="15">
      <c r="A16" s="9"/>
      <c r="B16" s="78" t="s">
        <v>160</v>
      </c>
      <c r="C16" s="83"/>
      <c r="D16" s="362"/>
      <c r="E16" s="88" t="s">
        <v>373</v>
      </c>
      <c r="F16" s="89" t="s">
        <v>373</v>
      </c>
    </row>
    <row r="17" spans="1:6" ht="29.4" thickBot="1">
      <c r="A17" s="9"/>
      <c r="B17" s="80" t="s">
        <v>161</v>
      </c>
      <c r="C17" s="81">
        <v>372.5</v>
      </c>
      <c r="D17" s="363">
        <v>389.13</v>
      </c>
      <c r="E17" s="90">
        <v>95.73</v>
      </c>
      <c r="F17" s="91">
        <v>0</v>
      </c>
    </row>
    <row r="18" ht="15">
      <c r="C18" s="13"/>
    </row>
    <row r="19" ht="15">
      <c r="B19" s="25"/>
    </row>
  </sheetData>
  <mergeCells count="5">
    <mergeCell ref="C12:D12"/>
    <mergeCell ref="E12:E13"/>
    <mergeCell ref="F12:F13"/>
    <mergeCell ref="B6:B7"/>
    <mergeCell ref="B12:B14"/>
  </mergeCells>
  <conditionalFormatting sqref="C19">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16"/>
  <sheetViews>
    <sheetView zoomScale="80" zoomScaleNormal="80" workbookViewId="0" topLeftCell="A1">
      <selection activeCell="E15" sqref="E15"/>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163</v>
      </c>
    </row>
    <row r="2" ht="4.5" customHeight="1"/>
    <row r="3" spans="2:3" ht="29.4" customHeight="1">
      <c r="B3" s="66" t="s">
        <v>424</v>
      </c>
      <c r="C3" s="67"/>
    </row>
    <row r="4" spans="2:3" ht="15">
      <c r="B4" s="27" t="s">
        <v>164</v>
      </c>
      <c r="C4" s="4"/>
    </row>
    <row r="5" spans="2:3" ht="15" thickBot="1">
      <c r="B5" s="27"/>
      <c r="C5" s="4"/>
    </row>
    <row r="6" spans="2:5" ht="46.2" customHeight="1">
      <c r="B6" s="394"/>
      <c r="C6" s="69" t="s">
        <v>166</v>
      </c>
      <c r="D6" s="69" t="s">
        <v>167</v>
      </c>
      <c r="E6" s="69" t="s">
        <v>156</v>
      </c>
    </row>
    <row r="7" spans="2:5" ht="15" thickBot="1">
      <c r="B7" s="395"/>
      <c r="C7" s="149" t="s">
        <v>384</v>
      </c>
      <c r="D7" s="159" t="s">
        <v>155</v>
      </c>
      <c r="E7" s="149" t="s">
        <v>384</v>
      </c>
    </row>
    <row r="8" spans="2:5" ht="29.4" thickBot="1">
      <c r="B8" s="161" t="s">
        <v>165</v>
      </c>
      <c r="C8" s="162">
        <v>0</v>
      </c>
      <c r="D8" s="163">
        <v>0</v>
      </c>
      <c r="E8" s="164">
        <f>C8*(100+D8)/100</f>
        <v>0</v>
      </c>
    </row>
    <row r="9" spans="2:3" ht="15">
      <c r="B9" s="27"/>
      <c r="C9" s="4"/>
    </row>
    <row r="10" ht="14.25" customHeight="1" thickBot="1">
      <c r="C10" s="4"/>
    </row>
    <row r="11" spans="2:6" ht="16.5" customHeight="1">
      <c r="B11" s="398"/>
      <c r="C11" s="389" t="s">
        <v>126</v>
      </c>
      <c r="D11" s="390"/>
      <c r="E11" s="385" t="s">
        <v>142</v>
      </c>
      <c r="F11" s="387" t="s">
        <v>143</v>
      </c>
    </row>
    <row r="12" spans="2:6" ht="15">
      <c r="B12" s="399"/>
      <c r="C12" s="77" t="s">
        <v>10</v>
      </c>
      <c r="D12" s="156" t="s">
        <v>11</v>
      </c>
      <c r="E12" s="396"/>
      <c r="F12" s="397"/>
    </row>
    <row r="13" spans="2:6" ht="15" thickBot="1">
      <c r="B13" s="400"/>
      <c r="C13" s="157" t="s">
        <v>384</v>
      </c>
      <c r="D13" s="154" t="s">
        <v>384</v>
      </c>
      <c r="E13" s="157" t="s">
        <v>447</v>
      </c>
      <c r="F13" s="149" t="s">
        <v>447</v>
      </c>
    </row>
    <row r="14" spans="1:6" ht="29.4" thickBot="1">
      <c r="A14" s="9"/>
      <c r="B14" s="167" t="s">
        <v>165</v>
      </c>
      <c r="C14" s="168">
        <v>154.1</v>
      </c>
      <c r="D14" s="364">
        <v>166.87</v>
      </c>
      <c r="E14" s="170">
        <v>92.34</v>
      </c>
      <c r="F14" s="26">
        <v>0</v>
      </c>
    </row>
    <row r="15" ht="15">
      <c r="C15" s="13"/>
    </row>
    <row r="16" ht="15">
      <c r="B16" s="25"/>
    </row>
  </sheetData>
  <mergeCells count="5">
    <mergeCell ref="C11:D11"/>
    <mergeCell ref="E11:E12"/>
    <mergeCell ref="F11:F12"/>
    <mergeCell ref="B6:B7"/>
    <mergeCell ref="B11:B13"/>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5"/>
  <sheetViews>
    <sheetView zoomScale="80" zoomScaleNormal="80" workbookViewId="0" topLeftCell="A11">
      <selection activeCell="G26" sqref="G26"/>
    </sheetView>
  </sheetViews>
  <sheetFormatPr defaultColWidth="8.8515625" defaultRowHeight="15"/>
  <cols>
    <col min="1" max="1" width="5.00390625" style="5" bestFit="1" customWidth="1"/>
    <col min="2" max="2" width="38.140625" style="5" customWidth="1"/>
    <col min="3" max="3" width="14.00390625" style="5"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4" width="9.7109375" style="5" bestFit="1" customWidth="1"/>
    <col min="15" max="16384" width="8.8515625" style="5" customWidth="1"/>
  </cols>
  <sheetData>
    <row r="1" ht="18">
      <c r="B1" s="6" t="s">
        <v>28</v>
      </c>
    </row>
    <row r="2" ht="4.5" customHeight="1"/>
    <row r="3" spans="2:3" ht="15">
      <c r="B3" s="7" t="s">
        <v>374</v>
      </c>
      <c r="C3" s="4" t="s">
        <v>29</v>
      </c>
    </row>
    <row r="4" spans="2:3" ht="15">
      <c r="B4" s="5" t="s">
        <v>30</v>
      </c>
      <c r="C4" s="28" t="s">
        <v>375</v>
      </c>
    </row>
    <row r="5" ht="14.25" customHeight="1">
      <c r="C5" s="4" t="s">
        <v>376</v>
      </c>
    </row>
    <row r="6" ht="14.25" customHeight="1" thickBot="1"/>
    <row r="7" spans="2:4" ht="16.5" customHeight="1" thickBot="1">
      <c r="B7" s="136"/>
      <c r="C7" s="137" t="s">
        <v>3</v>
      </c>
      <c r="D7" s="8"/>
    </row>
    <row r="8" spans="1:3" ht="15">
      <c r="A8" s="9">
        <v>1</v>
      </c>
      <c r="B8" s="127" t="s">
        <v>0</v>
      </c>
      <c r="C8" s="135">
        <v>6523.8</v>
      </c>
    </row>
    <row r="9" spans="1:3" ht="15">
      <c r="A9" s="9">
        <v>2</v>
      </c>
      <c r="B9" s="10" t="s">
        <v>8</v>
      </c>
      <c r="C9" s="29">
        <v>66.5</v>
      </c>
    </row>
    <row r="10" spans="1:3" ht="15">
      <c r="A10" s="9">
        <v>3</v>
      </c>
      <c r="B10" s="11" t="s">
        <v>2</v>
      </c>
      <c r="C10" s="30">
        <v>6457.8</v>
      </c>
    </row>
    <row r="11" spans="1:3" ht="15">
      <c r="A11" s="9">
        <v>6</v>
      </c>
      <c r="B11" s="10" t="s">
        <v>31</v>
      </c>
      <c r="C11" s="29">
        <v>232.9</v>
      </c>
    </row>
    <row r="12" spans="2:3" ht="15" thickBot="1">
      <c r="B12" s="12" t="s">
        <v>32</v>
      </c>
      <c r="C12" s="36">
        <f>IF(ISNUMBER(C11)=TRUE,C10-C11,C10)</f>
        <v>6224.900000000001</v>
      </c>
    </row>
    <row r="13" spans="2:3" ht="15">
      <c r="B13" s="13"/>
      <c r="C13" s="14"/>
    </row>
    <row r="14" spans="2:3" ht="15" thickBot="1">
      <c r="B14" s="15"/>
      <c r="C14" s="16"/>
    </row>
    <row r="15" spans="2:12" ht="16.5" customHeight="1">
      <c r="B15" s="383" t="s">
        <v>1</v>
      </c>
      <c r="C15" s="385" t="s">
        <v>3</v>
      </c>
      <c r="D15" s="387" t="s">
        <v>4</v>
      </c>
      <c r="E15" s="389" t="s">
        <v>5</v>
      </c>
      <c r="F15" s="390"/>
      <c r="G15" s="389" t="s">
        <v>6</v>
      </c>
      <c r="H15" s="390"/>
      <c r="I15" s="389" t="s">
        <v>12</v>
      </c>
      <c r="J15" s="390"/>
      <c r="K15" s="381" t="s">
        <v>7</v>
      </c>
      <c r="L15" s="382"/>
    </row>
    <row r="16" spans="2:12" ht="15" thickBot="1">
      <c r="B16" s="384"/>
      <c r="C16" s="386"/>
      <c r="D16" s="388"/>
      <c r="E16" s="132" t="s">
        <v>10</v>
      </c>
      <c r="F16" s="133" t="s">
        <v>11</v>
      </c>
      <c r="G16" s="132" t="s">
        <v>10</v>
      </c>
      <c r="H16" s="133" t="s">
        <v>11</v>
      </c>
      <c r="I16" s="132" t="s">
        <v>10</v>
      </c>
      <c r="J16" s="133" t="s">
        <v>11</v>
      </c>
      <c r="K16" s="132" t="s">
        <v>10</v>
      </c>
      <c r="L16" s="134" t="s">
        <v>11</v>
      </c>
    </row>
    <row r="17" spans="1:12" ht="15">
      <c r="A17" s="9">
        <v>7</v>
      </c>
      <c r="B17" s="127" t="s">
        <v>33</v>
      </c>
      <c r="C17" s="128">
        <v>409.6</v>
      </c>
      <c r="D17" s="340">
        <v>161.27</v>
      </c>
      <c r="E17" s="130">
        <v>59.1</v>
      </c>
      <c r="F17" s="131">
        <v>57.1</v>
      </c>
      <c r="G17" s="130"/>
      <c r="H17" s="131"/>
      <c r="I17" s="130"/>
      <c r="J17" s="131"/>
      <c r="K17" s="130"/>
      <c r="L17" s="131"/>
    </row>
    <row r="18" spans="1:12" ht="15">
      <c r="A18" s="9">
        <v>8</v>
      </c>
      <c r="B18" s="17" t="s">
        <v>34</v>
      </c>
      <c r="C18" s="31" t="s">
        <v>373</v>
      </c>
      <c r="D18" s="344" t="s">
        <v>373</v>
      </c>
      <c r="E18" s="19" t="s">
        <v>373</v>
      </c>
      <c r="F18" s="20"/>
      <c r="G18" s="19"/>
      <c r="H18" s="20"/>
      <c r="I18" s="19"/>
      <c r="J18" s="20"/>
      <c r="K18" s="19"/>
      <c r="L18" s="20"/>
    </row>
    <row r="19" spans="1:12" ht="15">
      <c r="A19" s="9">
        <v>10</v>
      </c>
      <c r="B19" s="17" t="s">
        <v>35</v>
      </c>
      <c r="C19" s="31">
        <v>0</v>
      </c>
      <c r="D19" s="344">
        <v>0</v>
      </c>
      <c r="E19" s="19">
        <v>0</v>
      </c>
      <c r="F19" s="20"/>
      <c r="G19" s="19"/>
      <c r="H19" s="20"/>
      <c r="I19" s="19"/>
      <c r="J19" s="20"/>
      <c r="K19" s="19"/>
      <c r="L19" s="20"/>
    </row>
    <row r="20" spans="1:12" ht="15">
      <c r="A20" s="9">
        <v>11</v>
      </c>
      <c r="B20" s="17" t="s">
        <v>36</v>
      </c>
      <c r="C20" s="31">
        <v>87</v>
      </c>
      <c r="D20" s="344">
        <v>161.27</v>
      </c>
      <c r="E20" s="19">
        <v>13.7</v>
      </c>
      <c r="F20" s="20">
        <v>13.3</v>
      </c>
      <c r="G20" s="19"/>
      <c r="H20" s="20"/>
      <c r="I20" s="19"/>
      <c r="J20" s="20"/>
      <c r="K20" s="19"/>
      <c r="L20" s="20"/>
    </row>
    <row r="21" spans="1:12" ht="15">
      <c r="A21" s="9" t="s">
        <v>37</v>
      </c>
      <c r="B21" s="17" t="s">
        <v>38</v>
      </c>
      <c r="C21" s="31">
        <v>0</v>
      </c>
      <c r="D21" s="344">
        <v>0</v>
      </c>
      <c r="E21" s="19">
        <v>0</v>
      </c>
      <c r="F21" s="20"/>
      <c r="G21" s="19"/>
      <c r="H21" s="20"/>
      <c r="I21" s="19"/>
      <c r="J21" s="20"/>
      <c r="K21" s="19"/>
      <c r="L21" s="20"/>
    </row>
    <row r="22" spans="1:12" ht="15">
      <c r="A22" s="9" t="s">
        <v>39</v>
      </c>
      <c r="B22" s="17" t="s">
        <v>40</v>
      </c>
      <c r="C22" s="31">
        <v>414</v>
      </c>
      <c r="D22" s="344">
        <v>161.27</v>
      </c>
      <c r="E22" s="19">
        <v>63.8</v>
      </c>
      <c r="F22" s="20">
        <v>61.9</v>
      </c>
      <c r="G22" s="19"/>
      <c r="H22" s="20"/>
      <c r="I22" s="19"/>
      <c r="J22" s="20"/>
      <c r="K22" s="19"/>
      <c r="L22" s="20"/>
    </row>
    <row r="23" spans="1:12" ht="15">
      <c r="A23" s="9" t="s">
        <v>41</v>
      </c>
      <c r="B23" s="17" t="s">
        <v>42</v>
      </c>
      <c r="C23" s="31">
        <v>5188.1</v>
      </c>
      <c r="D23" s="344">
        <v>161.27</v>
      </c>
      <c r="E23" s="19">
        <v>848.2</v>
      </c>
      <c r="F23" s="20">
        <v>826.9</v>
      </c>
      <c r="G23" s="19"/>
      <c r="H23" s="20"/>
      <c r="I23" s="19"/>
      <c r="J23" s="20"/>
      <c r="K23" s="19"/>
      <c r="L23" s="20"/>
    </row>
    <row r="24" spans="1:14" ht="15">
      <c r="A24" s="9">
        <v>13</v>
      </c>
      <c r="B24" s="17" t="s">
        <v>43</v>
      </c>
      <c r="C24" s="31" t="s">
        <v>373</v>
      </c>
      <c r="D24" s="344" t="s">
        <v>373</v>
      </c>
      <c r="E24" s="19" t="s">
        <v>373</v>
      </c>
      <c r="F24" s="20"/>
      <c r="G24" s="19"/>
      <c r="H24" s="20"/>
      <c r="I24" s="19"/>
      <c r="J24" s="20"/>
      <c r="K24" s="19"/>
      <c r="L24" s="20"/>
      <c r="N24" s="27" t="str">
        <f aca="true" t="shared" si="0" ref="N24">IF(AND(ISNUMBER(C24)=TRUE,C24&gt;0),ROUND(E24,5)=ROUND(C24*D24/10^3,5),"")</f>
        <v/>
      </c>
    </row>
    <row r="25" spans="1:14" ht="15" thickBot="1">
      <c r="A25" s="9">
        <v>16</v>
      </c>
      <c r="B25" s="17" t="s">
        <v>27</v>
      </c>
      <c r="C25" s="31">
        <v>126.2000000000002</v>
      </c>
      <c r="D25" s="344">
        <v>161.27</v>
      </c>
      <c r="E25" s="350">
        <v>20.352274000000033</v>
      </c>
      <c r="F25" s="20">
        <v>19.2</v>
      </c>
      <c r="G25" s="19"/>
      <c r="H25" s="20"/>
      <c r="I25" s="19"/>
      <c r="J25" s="20"/>
      <c r="K25" s="19"/>
      <c r="L25" s="20"/>
      <c r="N25" s="27" t="b">
        <f>IF(AND(ISNUMBER(C25)=TRUE,C25&gt;0),ROUND(E25,5)=ROUND(C25*D25/10^3,5),"")</f>
        <v>1</v>
      </c>
    </row>
    <row r="26" spans="1:14" ht="15" thickBot="1">
      <c r="A26" s="9">
        <v>17</v>
      </c>
      <c r="B26" s="21" t="s">
        <v>9</v>
      </c>
      <c r="C26" s="32">
        <f>SUM(C17:C25)</f>
        <v>6224.900000000001</v>
      </c>
      <c r="D26" s="22">
        <v>161.27</v>
      </c>
      <c r="E26" s="23">
        <v>1004.8</v>
      </c>
      <c r="F26" s="24">
        <v>978.4</v>
      </c>
      <c r="G26" s="23">
        <v>205</v>
      </c>
      <c r="H26" s="24">
        <v>205</v>
      </c>
      <c r="I26" s="23">
        <v>0</v>
      </c>
      <c r="J26" s="24">
        <v>0</v>
      </c>
      <c r="K26" s="23">
        <f>E26+G26-I26</f>
        <v>1209.8</v>
      </c>
      <c r="L26" s="24">
        <f>F26+H26-J26</f>
        <v>1183.4</v>
      </c>
      <c r="N26" s="27"/>
    </row>
    <row r="27" spans="3:12" ht="15">
      <c r="C27" s="13"/>
      <c r="E27" s="339"/>
      <c r="F27" s="13"/>
      <c r="G27" s="13"/>
      <c r="H27" s="13"/>
      <c r="I27" s="13"/>
      <c r="J27" s="13"/>
      <c r="K27" s="13"/>
      <c r="L27" s="13"/>
    </row>
    <row r="28" ht="15">
      <c r="B28" s="25"/>
    </row>
    <row r="29" spans="3:12" ht="15" thickBot="1">
      <c r="C29" s="13"/>
      <c r="E29" s="13"/>
      <c r="F29" s="13"/>
      <c r="G29" s="13"/>
      <c r="H29" s="13"/>
      <c r="I29" s="13"/>
      <c r="J29" s="13"/>
      <c r="K29" s="13"/>
      <c r="L29" s="13"/>
    </row>
    <row r="30" spans="2:3" ht="15" thickBot="1">
      <c r="B30" s="136"/>
      <c r="C30" s="139">
        <v>2020</v>
      </c>
    </row>
    <row r="31" spans="2:3" ht="15">
      <c r="B31" s="240" t="s">
        <v>377</v>
      </c>
      <c r="C31" s="138">
        <v>102.7</v>
      </c>
    </row>
    <row r="32" spans="2:3" ht="15" thickBot="1">
      <c r="B32" s="213" t="s">
        <v>378</v>
      </c>
      <c r="C32" s="110">
        <v>126.6</v>
      </c>
    </row>
    <row r="35" ht="15">
      <c r="C35" s="5" t="s">
        <v>373</v>
      </c>
    </row>
  </sheetData>
  <mergeCells count="7">
    <mergeCell ref="K15:L15"/>
    <mergeCell ref="B15:B16"/>
    <mergeCell ref="C15:C16"/>
    <mergeCell ref="D15:D16"/>
    <mergeCell ref="E15:F15"/>
    <mergeCell ref="G15:H15"/>
    <mergeCell ref="I15:J15"/>
  </mergeCells>
  <conditionalFormatting sqref="C28">
    <cfRule type="cellIs" priority="11" dxfId="1" operator="equal">
      <formula>FALSE</formula>
    </cfRule>
    <cfRule type="cellIs" priority="12" dxfId="0" operator="equal">
      <formula>TRUE</formula>
    </cfRule>
  </conditionalFormatting>
  <conditionalFormatting sqref="E28">
    <cfRule type="cellIs" priority="9" dxfId="1" operator="equal">
      <formula>FALSE</formula>
    </cfRule>
    <cfRule type="cellIs" priority="10" dxfId="0" operator="equal">
      <formula>TRUE</formula>
    </cfRule>
  </conditionalFormatting>
  <conditionalFormatting sqref="F28">
    <cfRule type="cellIs" priority="7" dxfId="1" operator="equal">
      <formula>FALSE</formula>
    </cfRule>
    <cfRule type="cellIs" priority="8" dxfId="0" operator="equal">
      <formula>TRUE</formula>
    </cfRule>
  </conditionalFormatting>
  <conditionalFormatting sqref="K28">
    <cfRule type="cellIs" priority="5" dxfId="1" operator="equal">
      <formula>FALSE</formula>
    </cfRule>
    <cfRule type="cellIs" priority="6" dxfId="0" operator="equal">
      <formula>TRUE</formula>
    </cfRule>
  </conditionalFormatting>
  <conditionalFormatting sqref="L28">
    <cfRule type="cellIs" priority="3" dxfId="1" operator="equal">
      <formula>FALSE</formula>
    </cfRule>
    <cfRule type="cellIs" priority="4" dxfId="0" operator="equal">
      <formula>TRUE</formula>
    </cfRule>
  </conditionalFormatting>
  <conditionalFormatting sqref="N24:N26">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7"/>
  <sheetViews>
    <sheetView zoomScale="80" zoomScaleNormal="80" workbookViewId="0" topLeftCell="A1">
      <selection activeCell="C23" sqref="C23"/>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170</v>
      </c>
    </row>
    <row r="2" ht="4.5" customHeight="1"/>
    <row r="3" spans="2:3" ht="15">
      <c r="B3" s="66" t="s">
        <v>423</v>
      </c>
      <c r="C3" s="67"/>
    </row>
    <row r="4" spans="2:3" ht="18">
      <c r="B4" s="27" t="s">
        <v>171</v>
      </c>
      <c r="C4" s="371"/>
    </row>
    <row r="5" spans="2:3" ht="15" thickBot="1">
      <c r="B5" s="27"/>
      <c r="C5" s="4"/>
    </row>
    <row r="6" spans="2:5" ht="46.2" customHeight="1">
      <c r="B6" s="394"/>
      <c r="C6" s="416" t="s">
        <v>169</v>
      </c>
      <c r="D6" s="417" t="s">
        <v>446</v>
      </c>
      <c r="E6" s="69" t="s">
        <v>151</v>
      </c>
    </row>
    <row r="7" spans="2:5" ht="15" thickBot="1">
      <c r="B7" s="395"/>
      <c r="C7" s="154" t="s">
        <v>383</v>
      </c>
      <c r="D7" s="148" t="s">
        <v>125</v>
      </c>
      <c r="E7" s="149" t="s">
        <v>384</v>
      </c>
    </row>
    <row r="8" spans="2:5" ht="15">
      <c r="B8" s="155" t="s">
        <v>172</v>
      </c>
      <c r="C8" s="158"/>
      <c r="D8" s="145"/>
      <c r="E8" s="147">
        <f>E9</f>
        <v>0</v>
      </c>
    </row>
    <row r="9" spans="2:5" ht="15" thickBot="1">
      <c r="B9" s="98" t="s">
        <v>173</v>
      </c>
      <c r="C9" s="317"/>
      <c r="D9" s="318"/>
      <c r="E9" s="93">
        <f>C9*D9/10^6</f>
        <v>0</v>
      </c>
    </row>
    <row r="10" spans="2:3" ht="15">
      <c r="B10" s="27"/>
      <c r="C10" s="4"/>
    </row>
    <row r="11" ht="14.25" customHeight="1" thickBot="1">
      <c r="C11" s="4"/>
    </row>
    <row r="12" spans="2:6" ht="16.5" customHeight="1">
      <c r="B12" s="398"/>
      <c r="C12" s="389" t="s">
        <v>126</v>
      </c>
      <c r="D12" s="390"/>
      <c r="E12" s="385" t="s">
        <v>142</v>
      </c>
      <c r="F12" s="387" t="s">
        <v>143</v>
      </c>
    </row>
    <row r="13" spans="2:6" ht="15">
      <c r="B13" s="399"/>
      <c r="C13" s="77" t="s">
        <v>10</v>
      </c>
      <c r="D13" s="156" t="s">
        <v>11</v>
      </c>
      <c r="E13" s="396"/>
      <c r="F13" s="397"/>
    </row>
    <row r="14" spans="2:6" ht="15" thickBot="1">
      <c r="B14" s="400"/>
      <c r="C14" s="157" t="s">
        <v>384</v>
      </c>
      <c r="D14" s="154" t="s">
        <v>384</v>
      </c>
      <c r="E14" s="157" t="s">
        <v>447</v>
      </c>
      <c r="F14" s="149" t="s">
        <v>447</v>
      </c>
    </row>
    <row r="15" spans="1:6" ht="15" thickBot="1">
      <c r="A15" s="9"/>
      <c r="B15" s="167" t="s">
        <v>172</v>
      </c>
      <c r="C15" s="168">
        <v>22.7</v>
      </c>
      <c r="D15" s="364">
        <v>17.16</v>
      </c>
      <c r="E15" s="170">
        <v>132.31</v>
      </c>
      <c r="F15" s="26">
        <v>0</v>
      </c>
    </row>
    <row r="16" ht="15">
      <c r="C16" s="13"/>
    </row>
    <row r="17" ht="15">
      <c r="B17" s="25"/>
    </row>
  </sheetData>
  <mergeCells count="5">
    <mergeCell ref="C12:D12"/>
    <mergeCell ref="E12:E13"/>
    <mergeCell ref="F12:F13"/>
    <mergeCell ref="B6:B7"/>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25"/>
  <sheetViews>
    <sheetView zoomScale="80" zoomScaleNormal="80" workbookViewId="0" topLeftCell="A8">
      <selection activeCell="D9" sqref="D9"/>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174</v>
      </c>
    </row>
    <row r="2" ht="4.5" customHeight="1"/>
    <row r="3" spans="2:3" ht="15">
      <c r="B3" s="66" t="s">
        <v>422</v>
      </c>
      <c r="C3" s="67"/>
    </row>
    <row r="4" spans="2:3" ht="18">
      <c r="B4" s="27" t="s">
        <v>175</v>
      </c>
      <c r="C4" s="371"/>
    </row>
    <row r="5" spans="2:3" ht="15" thickBot="1">
      <c r="B5" s="27"/>
      <c r="C5" s="4"/>
    </row>
    <row r="6" spans="2:7" ht="46.2" customHeight="1">
      <c r="B6" s="394"/>
      <c r="C6" s="117" t="s">
        <v>168</v>
      </c>
      <c r="D6" s="68" t="s">
        <v>446</v>
      </c>
      <c r="E6" s="69" t="s">
        <v>151</v>
      </c>
      <c r="F6" s="69" t="s">
        <v>180</v>
      </c>
      <c r="G6" s="69" t="s">
        <v>156</v>
      </c>
    </row>
    <row r="7" spans="2:7" ht="15" thickBot="1">
      <c r="B7" s="395"/>
      <c r="C7" s="154" t="s">
        <v>383</v>
      </c>
      <c r="D7" s="148" t="s">
        <v>125</v>
      </c>
      <c r="E7" s="149" t="s">
        <v>384</v>
      </c>
      <c r="F7" s="159" t="s">
        <v>155</v>
      </c>
      <c r="G7" s="149" t="s">
        <v>384</v>
      </c>
    </row>
    <row r="8" spans="2:7" ht="28.8">
      <c r="B8" s="155" t="s">
        <v>178</v>
      </c>
      <c r="C8" s="158"/>
      <c r="D8" s="145"/>
      <c r="E8" s="147">
        <f>SUM(E9:E11)</f>
        <v>0</v>
      </c>
      <c r="F8" s="147">
        <f>C18</f>
        <v>0</v>
      </c>
      <c r="G8" s="153">
        <f>E8-F8</f>
        <v>0</v>
      </c>
    </row>
    <row r="9" spans="2:7" ht="15">
      <c r="B9" s="107" t="s">
        <v>181</v>
      </c>
      <c r="C9" s="319"/>
      <c r="D9" s="263"/>
      <c r="E9" s="106">
        <f>C9*D9/10^6</f>
        <v>0</v>
      </c>
      <c r="F9" s="106"/>
      <c r="G9" s="105"/>
    </row>
    <row r="10" spans="2:7" ht="15">
      <c r="B10" s="107" t="s">
        <v>182</v>
      </c>
      <c r="C10" s="319">
        <v>0</v>
      </c>
      <c r="D10" s="263">
        <v>0</v>
      </c>
      <c r="E10" s="106">
        <f aca="true" t="shared" si="0" ref="E10:E11">C10*D10/10^6</f>
        <v>0</v>
      </c>
      <c r="F10" s="106"/>
      <c r="G10" s="105"/>
    </row>
    <row r="11" spans="2:7" ht="15" thickBot="1">
      <c r="B11" s="104" t="s">
        <v>183</v>
      </c>
      <c r="C11" s="320">
        <v>0</v>
      </c>
      <c r="D11" s="321">
        <v>0</v>
      </c>
      <c r="E11" s="103">
        <f t="shared" si="0"/>
        <v>0</v>
      </c>
      <c r="F11" s="103"/>
      <c r="G11" s="102"/>
    </row>
    <row r="12" spans="2:3" ht="15">
      <c r="B12" s="27"/>
      <c r="C12" s="4"/>
    </row>
    <row r="13" ht="14.25" customHeight="1" thickBot="1">
      <c r="C13" s="4"/>
    </row>
    <row r="14" spans="2:6" ht="16.5" customHeight="1">
      <c r="B14" s="398"/>
      <c r="C14" s="389" t="s">
        <v>126</v>
      </c>
      <c r="D14" s="390"/>
      <c r="E14" s="385" t="s">
        <v>142</v>
      </c>
      <c r="F14" s="387" t="s">
        <v>143</v>
      </c>
    </row>
    <row r="15" spans="2:6" ht="15">
      <c r="B15" s="399"/>
      <c r="C15" s="77" t="s">
        <v>10</v>
      </c>
      <c r="D15" s="156" t="s">
        <v>11</v>
      </c>
      <c r="E15" s="396"/>
      <c r="F15" s="397"/>
    </row>
    <row r="16" spans="2:6" ht="15" thickBot="1">
      <c r="B16" s="400"/>
      <c r="C16" s="157" t="s">
        <v>384</v>
      </c>
      <c r="D16" s="154" t="s">
        <v>384</v>
      </c>
      <c r="E16" s="157" t="s">
        <v>447</v>
      </c>
      <c r="F16" s="149" t="s">
        <v>447</v>
      </c>
    </row>
    <row r="17" spans="1:6" ht="15">
      <c r="A17" s="9"/>
      <c r="B17" s="150" t="s">
        <v>176</v>
      </c>
      <c r="C17" s="130">
        <v>511</v>
      </c>
      <c r="D17" s="360">
        <v>542.9</v>
      </c>
      <c r="E17" s="165">
        <v>94.12414809357156</v>
      </c>
      <c r="F17" s="166">
        <v>0</v>
      </c>
    </row>
    <row r="18" spans="1:6" ht="28.8">
      <c r="A18" s="9"/>
      <c r="B18" s="78" t="s">
        <v>177</v>
      </c>
      <c r="C18" s="83">
        <v>0</v>
      </c>
      <c r="D18" s="362">
        <v>0</v>
      </c>
      <c r="E18" s="165">
        <v>0</v>
      </c>
      <c r="F18" s="89">
        <v>0</v>
      </c>
    </row>
    <row r="19" spans="1:6" ht="28.8">
      <c r="A19" s="9"/>
      <c r="B19" s="99" t="s">
        <v>178</v>
      </c>
      <c r="C19" s="100">
        <v>212</v>
      </c>
      <c r="D19" s="372">
        <v>204.39</v>
      </c>
      <c r="E19" s="165">
        <v>103.72327413278538</v>
      </c>
      <c r="F19" s="101">
        <v>0</v>
      </c>
    </row>
    <row r="20" spans="1:6" ht="29.4" thickBot="1">
      <c r="A20" s="9"/>
      <c r="B20" s="80" t="s">
        <v>179</v>
      </c>
      <c r="C20" s="81">
        <v>299</v>
      </c>
      <c r="D20" s="363">
        <v>338.51</v>
      </c>
      <c r="E20" s="165">
        <v>88.32826208974625</v>
      </c>
      <c r="F20" s="91">
        <v>0</v>
      </c>
    </row>
    <row r="21" ht="15">
      <c r="C21" s="13"/>
    </row>
    <row r="22" spans="2:4" ht="15">
      <c r="B22" s="25"/>
      <c r="D22" s="63"/>
    </row>
    <row r="23" ht="15">
      <c r="D23" s="63"/>
    </row>
    <row r="24" ht="15">
      <c r="D24" s="63"/>
    </row>
    <row r="25" ht="15">
      <c r="D25" s="63"/>
    </row>
  </sheetData>
  <mergeCells count="5">
    <mergeCell ref="C14:D14"/>
    <mergeCell ref="E14:E15"/>
    <mergeCell ref="F14:F15"/>
    <mergeCell ref="B6:B7"/>
    <mergeCell ref="B14:B16"/>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18"/>
  <sheetViews>
    <sheetView zoomScale="90" zoomScaleNormal="90" workbookViewId="0" topLeftCell="A1">
      <selection activeCell="D9" sqref="D9"/>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184</v>
      </c>
    </row>
    <row r="2" ht="4.5" customHeight="1"/>
    <row r="3" spans="2:3" ht="15">
      <c r="B3" s="66" t="s">
        <v>421</v>
      </c>
      <c r="C3" s="67"/>
    </row>
    <row r="4" spans="2:3" ht="15">
      <c r="B4" s="27" t="s">
        <v>185</v>
      </c>
      <c r="C4" s="4"/>
    </row>
    <row r="5" spans="2:3" ht="15" thickBot="1">
      <c r="B5" s="27"/>
      <c r="C5" s="4"/>
    </row>
    <row r="6" spans="2:7" ht="46.2" customHeight="1">
      <c r="B6" s="394"/>
      <c r="C6" s="117" t="s">
        <v>169</v>
      </c>
      <c r="D6" s="68" t="s">
        <v>446</v>
      </c>
      <c r="E6" s="69" t="s">
        <v>151</v>
      </c>
      <c r="F6" s="69" t="s">
        <v>154</v>
      </c>
      <c r="G6" s="69" t="s">
        <v>156</v>
      </c>
    </row>
    <row r="7" spans="2:7" ht="15" thickBot="1">
      <c r="B7" s="395"/>
      <c r="C7" s="154" t="s">
        <v>383</v>
      </c>
      <c r="D7" s="148" t="s">
        <v>125</v>
      </c>
      <c r="E7" s="149" t="s">
        <v>384</v>
      </c>
      <c r="F7" s="159" t="s">
        <v>155</v>
      </c>
      <c r="G7" s="149" t="s">
        <v>384</v>
      </c>
    </row>
    <row r="8" spans="2:7" ht="15">
      <c r="B8" s="155" t="s">
        <v>186</v>
      </c>
      <c r="C8" s="151"/>
      <c r="D8" s="152"/>
      <c r="E8" s="147">
        <f>SUM(E9:E10)</f>
        <v>0</v>
      </c>
      <c r="F8" s="147"/>
      <c r="G8" s="153">
        <f>E8*(100-F8)/100</f>
        <v>0</v>
      </c>
    </row>
    <row r="9" spans="2:7" ht="15">
      <c r="B9" s="109" t="s">
        <v>187</v>
      </c>
      <c r="C9" s="322"/>
      <c r="D9" s="322"/>
      <c r="E9" s="94">
        <f>C9*D9/10^6</f>
        <v>0</v>
      </c>
      <c r="F9" s="94"/>
      <c r="G9" s="108"/>
    </row>
    <row r="10" spans="2:7" ht="29.4" thickBot="1">
      <c r="B10" s="310" t="s">
        <v>188</v>
      </c>
      <c r="C10" s="317">
        <v>0</v>
      </c>
      <c r="D10" s="318">
        <v>0</v>
      </c>
      <c r="E10" s="93">
        <f>C10*D10/10^6</f>
        <v>0</v>
      </c>
      <c r="F10" s="93"/>
      <c r="G10" s="93"/>
    </row>
    <row r="11" spans="2:3" ht="15">
      <c r="B11" s="27"/>
      <c r="C11" s="4"/>
    </row>
    <row r="12" ht="14.25" customHeight="1" thickBot="1">
      <c r="C12" s="4"/>
    </row>
    <row r="13" spans="2:6" ht="16.5" customHeight="1">
      <c r="B13" s="398"/>
      <c r="C13" s="389" t="s">
        <v>126</v>
      </c>
      <c r="D13" s="390"/>
      <c r="E13" s="385" t="s">
        <v>142</v>
      </c>
      <c r="F13" s="387" t="s">
        <v>143</v>
      </c>
    </row>
    <row r="14" spans="2:6" ht="15">
      <c r="B14" s="399"/>
      <c r="C14" s="77" t="s">
        <v>10</v>
      </c>
      <c r="D14" s="156" t="s">
        <v>11</v>
      </c>
      <c r="E14" s="396"/>
      <c r="F14" s="397"/>
    </row>
    <row r="15" spans="2:6" ht="15" thickBot="1">
      <c r="B15" s="400"/>
      <c r="C15" s="157" t="s">
        <v>384</v>
      </c>
      <c r="D15" s="154" t="s">
        <v>384</v>
      </c>
      <c r="E15" s="157" t="s">
        <v>447</v>
      </c>
      <c r="F15" s="149" t="s">
        <v>447</v>
      </c>
    </row>
    <row r="16" spans="1:6" ht="15" thickBot="1">
      <c r="A16" s="9"/>
      <c r="B16" s="167" t="s">
        <v>186</v>
      </c>
      <c r="C16" s="168">
        <v>159.6</v>
      </c>
      <c r="D16" s="364">
        <v>168.65</v>
      </c>
      <c r="E16" s="170">
        <v>94.63385710050399</v>
      </c>
      <c r="F16" s="26">
        <v>0</v>
      </c>
    </row>
    <row r="17" ht="15">
      <c r="C17" s="13"/>
    </row>
    <row r="18" ht="15">
      <c r="B18" s="25"/>
    </row>
  </sheetData>
  <mergeCells count="5">
    <mergeCell ref="C13:D13"/>
    <mergeCell ref="E13:E14"/>
    <mergeCell ref="F13:F14"/>
    <mergeCell ref="B6:B7"/>
    <mergeCell ref="B13:B15"/>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17"/>
  <sheetViews>
    <sheetView zoomScale="90" zoomScaleNormal="90" workbookViewId="0" topLeftCell="A1">
      <selection activeCell="D9" sqref="D9"/>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189</v>
      </c>
    </row>
    <row r="2" ht="4.5" customHeight="1"/>
    <row r="3" spans="2:3" ht="15">
      <c r="B3" s="66" t="s">
        <v>420</v>
      </c>
      <c r="C3" s="67"/>
    </row>
    <row r="4" spans="2:3" ht="15">
      <c r="B4" s="27" t="s">
        <v>185</v>
      </c>
      <c r="C4" s="4"/>
    </row>
    <row r="5" spans="2:3" ht="15" thickBot="1">
      <c r="B5" s="27"/>
      <c r="C5" s="4"/>
    </row>
    <row r="6" spans="2:7" ht="46.2" customHeight="1">
      <c r="B6" s="394"/>
      <c r="C6" s="117" t="s">
        <v>169</v>
      </c>
      <c r="D6" s="68" t="s">
        <v>446</v>
      </c>
      <c r="E6" s="69" t="s">
        <v>151</v>
      </c>
      <c r="F6" s="69" t="s">
        <v>154</v>
      </c>
      <c r="G6" s="69" t="s">
        <v>156</v>
      </c>
    </row>
    <row r="7" spans="2:7" ht="15" thickBot="1">
      <c r="B7" s="395"/>
      <c r="C7" s="154" t="s">
        <v>383</v>
      </c>
      <c r="D7" s="148" t="s">
        <v>125</v>
      </c>
      <c r="E7" s="149" t="s">
        <v>384</v>
      </c>
      <c r="F7" s="159" t="s">
        <v>155</v>
      </c>
      <c r="G7" s="149" t="s">
        <v>384</v>
      </c>
    </row>
    <row r="8" spans="2:7" ht="15">
      <c r="B8" s="155" t="s">
        <v>190</v>
      </c>
      <c r="C8" s="151"/>
      <c r="D8" s="152"/>
      <c r="E8" s="147">
        <f>SUM(E9:E9)</f>
        <v>0</v>
      </c>
      <c r="F8" s="147"/>
      <c r="G8" s="153">
        <f>E8*(100-F8)/100</f>
        <v>0</v>
      </c>
    </row>
    <row r="9" spans="2:7" ht="15" thickBot="1">
      <c r="B9" s="111" t="s">
        <v>191</v>
      </c>
      <c r="C9" s="320"/>
      <c r="D9" s="321"/>
      <c r="E9" s="103">
        <f>C9*D9/10^6</f>
        <v>0</v>
      </c>
      <c r="F9" s="103"/>
      <c r="G9" s="102"/>
    </row>
    <row r="10" spans="2:3" ht="15">
      <c r="B10" s="27"/>
      <c r="C10" s="4"/>
    </row>
    <row r="11" ht="14.25" customHeight="1" thickBot="1">
      <c r="C11" s="4"/>
    </row>
    <row r="12" spans="2:6" ht="16.5" customHeight="1">
      <c r="B12" s="398"/>
      <c r="C12" s="389" t="s">
        <v>126</v>
      </c>
      <c r="D12" s="390"/>
      <c r="E12" s="385" t="s">
        <v>142</v>
      </c>
      <c r="F12" s="387" t="s">
        <v>143</v>
      </c>
    </row>
    <row r="13" spans="2:6" ht="15">
      <c r="B13" s="399"/>
      <c r="C13" s="77" t="s">
        <v>10</v>
      </c>
      <c r="D13" s="156" t="s">
        <v>11</v>
      </c>
      <c r="E13" s="396"/>
      <c r="F13" s="397"/>
    </row>
    <row r="14" spans="2:6" ht="15" thickBot="1">
      <c r="B14" s="400"/>
      <c r="C14" s="157" t="s">
        <v>384</v>
      </c>
      <c r="D14" s="154" t="s">
        <v>384</v>
      </c>
      <c r="E14" s="157" t="s">
        <v>447</v>
      </c>
      <c r="F14" s="149" t="s">
        <v>447</v>
      </c>
    </row>
    <row r="15" spans="1:6" ht="15" thickBot="1">
      <c r="A15" s="9"/>
      <c r="B15" s="167" t="s">
        <v>190</v>
      </c>
      <c r="C15" s="168">
        <v>38.2</v>
      </c>
      <c r="D15" s="169">
        <v>36.47</v>
      </c>
      <c r="E15" s="170">
        <v>104.74362489717576</v>
      </c>
      <c r="F15" s="26">
        <v>0</v>
      </c>
    </row>
    <row r="16" ht="15">
      <c r="C16" s="13"/>
    </row>
    <row r="17" ht="15">
      <c r="B17" s="25"/>
    </row>
  </sheetData>
  <mergeCells count="5">
    <mergeCell ref="B6:B7"/>
    <mergeCell ref="C12:D12"/>
    <mergeCell ref="E12:E13"/>
    <mergeCell ref="F12:F13"/>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18"/>
  <sheetViews>
    <sheetView zoomScale="90" zoomScaleNormal="90" workbookViewId="0" topLeftCell="A1">
      <selection activeCell="D16" sqref="D16"/>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192</v>
      </c>
    </row>
    <row r="2" ht="4.5" customHeight="1"/>
    <row r="3" spans="2:3" ht="15">
      <c r="B3" s="66" t="s">
        <v>419</v>
      </c>
      <c r="C3" s="67"/>
    </row>
    <row r="4" spans="2:3" ht="15">
      <c r="B4" s="27" t="s">
        <v>193</v>
      </c>
      <c r="C4" s="4"/>
    </row>
    <row r="5" spans="2:3" ht="15" thickBot="1">
      <c r="B5" s="27"/>
      <c r="C5" s="4"/>
    </row>
    <row r="6" spans="2:7" ht="15">
      <c r="B6" s="394"/>
      <c r="C6" s="404" t="s">
        <v>169</v>
      </c>
      <c r="D6" s="406" t="s">
        <v>446</v>
      </c>
      <c r="E6" s="406" t="s">
        <v>151</v>
      </c>
      <c r="F6" s="338" t="s">
        <v>198</v>
      </c>
      <c r="G6" s="401" t="s">
        <v>156</v>
      </c>
    </row>
    <row r="7" spans="2:7" ht="84">
      <c r="B7" s="403"/>
      <c r="C7" s="405"/>
      <c r="D7" s="407"/>
      <c r="E7" s="407"/>
      <c r="F7" s="171" t="s">
        <v>197</v>
      </c>
      <c r="G7" s="402"/>
    </row>
    <row r="8" spans="2:7" ht="15" thickBot="1">
      <c r="B8" s="395"/>
      <c r="C8" s="154" t="s">
        <v>383</v>
      </c>
      <c r="D8" s="148" t="s">
        <v>125</v>
      </c>
      <c r="E8" s="175" t="s">
        <v>384</v>
      </c>
      <c r="F8" s="148" t="s">
        <v>384</v>
      </c>
      <c r="G8" s="176" t="s">
        <v>384</v>
      </c>
    </row>
    <row r="9" spans="2:7" ht="15">
      <c r="B9" s="155" t="s">
        <v>194</v>
      </c>
      <c r="C9" s="151"/>
      <c r="D9" s="152"/>
      <c r="E9" s="172">
        <f>E10</f>
        <v>0</v>
      </c>
      <c r="F9" s="173">
        <v>0</v>
      </c>
      <c r="G9" s="174">
        <f>E9-F9</f>
        <v>0</v>
      </c>
    </row>
    <row r="10" spans="2:7" ht="15" thickBot="1">
      <c r="B10" s="111" t="s">
        <v>196</v>
      </c>
      <c r="C10" s="368">
        <v>0</v>
      </c>
      <c r="D10" s="369">
        <v>0</v>
      </c>
      <c r="E10" s="114">
        <f>C10*D10/10^6</f>
        <v>0</v>
      </c>
      <c r="F10" s="116"/>
      <c r="G10" s="115"/>
    </row>
    <row r="11" spans="2:3" ht="15">
      <c r="B11" s="27"/>
      <c r="C11" s="4"/>
    </row>
    <row r="12" ht="14.25" customHeight="1" thickBot="1">
      <c r="C12" s="4"/>
    </row>
    <row r="13" spans="2:6" ht="16.5" customHeight="1">
      <c r="B13" s="398"/>
      <c r="C13" s="389" t="s">
        <v>126</v>
      </c>
      <c r="D13" s="390"/>
      <c r="E13" s="385" t="s">
        <v>142</v>
      </c>
      <c r="F13" s="387" t="s">
        <v>199</v>
      </c>
    </row>
    <row r="14" spans="2:6" ht="15">
      <c r="B14" s="399"/>
      <c r="C14" s="77" t="s">
        <v>10</v>
      </c>
      <c r="D14" s="156" t="s">
        <v>11</v>
      </c>
      <c r="E14" s="396"/>
      <c r="F14" s="397"/>
    </row>
    <row r="15" spans="2:6" ht="15" thickBot="1">
      <c r="B15" s="400"/>
      <c r="C15" s="157" t="s">
        <v>384</v>
      </c>
      <c r="D15" s="154" t="s">
        <v>384</v>
      </c>
      <c r="E15" s="157" t="s">
        <v>447</v>
      </c>
      <c r="F15" s="149" t="s">
        <v>447</v>
      </c>
    </row>
    <row r="16" spans="1:6" ht="15" thickBot="1">
      <c r="A16" s="9"/>
      <c r="B16" s="167" t="s">
        <v>195</v>
      </c>
      <c r="C16" s="168">
        <v>42.6</v>
      </c>
      <c r="D16" s="364">
        <v>42.6</v>
      </c>
      <c r="E16" s="365" t="s">
        <v>468</v>
      </c>
      <c r="F16" s="26">
        <v>0</v>
      </c>
    </row>
    <row r="17" ht="15">
      <c r="C17" s="13"/>
    </row>
    <row r="18" ht="15">
      <c r="B18" s="25"/>
    </row>
  </sheetData>
  <mergeCells count="9">
    <mergeCell ref="G6:G7"/>
    <mergeCell ref="C13:D13"/>
    <mergeCell ref="E13:E14"/>
    <mergeCell ref="F13:F14"/>
    <mergeCell ref="B13:B15"/>
    <mergeCell ref="B6:B8"/>
    <mergeCell ref="C6:C7"/>
    <mergeCell ref="D6:D7"/>
    <mergeCell ref="E6:E7"/>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22"/>
  <sheetViews>
    <sheetView zoomScale="90" zoomScaleNormal="90" workbookViewId="0" topLeftCell="A1">
      <selection activeCell="D20" sqref="D20"/>
    </sheetView>
  </sheetViews>
  <sheetFormatPr defaultColWidth="8.8515625" defaultRowHeight="15"/>
  <cols>
    <col min="1" max="1" width="5.00390625" style="5" bestFit="1" customWidth="1"/>
    <col min="2" max="2" width="48.710937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
      <c r="B1" s="6" t="s">
        <v>200</v>
      </c>
    </row>
    <row r="2" ht="4.5" customHeight="1"/>
    <row r="3" spans="2:3" ht="15">
      <c r="B3" s="66" t="s">
        <v>418</v>
      </c>
      <c r="C3" s="67"/>
    </row>
    <row r="4" spans="2:3" ht="15">
      <c r="B4" s="27" t="s">
        <v>201</v>
      </c>
      <c r="C4" s="4"/>
    </row>
    <row r="5" spans="2:3" ht="15" thickBot="1">
      <c r="B5" s="27"/>
      <c r="C5" s="4"/>
    </row>
    <row r="6" spans="2:3" ht="27.6" customHeight="1">
      <c r="B6" s="118" t="s">
        <v>203</v>
      </c>
      <c r="C6" s="119"/>
    </row>
    <row r="7" spans="2:3" ht="14.25" customHeight="1">
      <c r="B7" s="59" t="s">
        <v>204</v>
      </c>
      <c r="C7" s="370">
        <v>0</v>
      </c>
    </row>
    <row r="8" spans="2:3" ht="14.25" customHeight="1">
      <c r="B8" s="59" t="s">
        <v>205</v>
      </c>
      <c r="C8" s="323">
        <v>0</v>
      </c>
    </row>
    <row r="9" spans="2:3" ht="14.25" customHeight="1">
      <c r="B9" s="34" t="s">
        <v>385</v>
      </c>
      <c r="C9" s="29"/>
    </row>
    <row r="10" spans="2:3" ht="14.25" customHeight="1">
      <c r="B10" s="59" t="s">
        <v>25</v>
      </c>
      <c r="C10" s="314">
        <v>0</v>
      </c>
    </row>
    <row r="11" spans="2:3" ht="14.25" customHeight="1">
      <c r="B11" s="59" t="s">
        <v>26</v>
      </c>
      <c r="C11" s="314">
        <v>0</v>
      </c>
    </row>
    <row r="12" spans="2:3" ht="14.25" customHeight="1">
      <c r="B12" s="34" t="s">
        <v>386</v>
      </c>
      <c r="C12" s="177">
        <f>SUM(C13:C14)</f>
        <v>0</v>
      </c>
    </row>
    <row r="13" spans="2:3" ht="14.25" customHeight="1">
      <c r="B13" s="41" t="s">
        <v>204</v>
      </c>
      <c r="C13" s="178">
        <f>C7*C10</f>
        <v>0</v>
      </c>
    </row>
    <row r="14" spans="2:3" ht="14.25" customHeight="1" thickBot="1">
      <c r="B14" s="120" t="s">
        <v>205</v>
      </c>
      <c r="C14" s="179">
        <f aca="true" t="shared" si="0" ref="C14">C8*C11</f>
        <v>0</v>
      </c>
    </row>
    <row r="15" spans="2:3" ht="15">
      <c r="B15" s="27"/>
      <c r="C15" s="4"/>
    </row>
    <row r="16" ht="14.25" customHeight="1" thickBot="1">
      <c r="C16" s="4"/>
    </row>
    <row r="17" spans="2:7" ht="16.5" customHeight="1">
      <c r="B17" s="398"/>
      <c r="C17" s="389" t="s">
        <v>126</v>
      </c>
      <c r="D17" s="390"/>
      <c r="E17" s="385" t="s">
        <v>142</v>
      </c>
      <c r="F17" s="387" t="s">
        <v>199</v>
      </c>
      <c r="G17" s="112"/>
    </row>
    <row r="18" spans="2:7" ht="15">
      <c r="B18" s="399"/>
      <c r="C18" s="77" t="s">
        <v>10</v>
      </c>
      <c r="D18" s="156" t="s">
        <v>11</v>
      </c>
      <c r="E18" s="396"/>
      <c r="F18" s="397"/>
      <c r="G18" s="112"/>
    </row>
    <row r="19" spans="2:7" ht="15" thickBot="1">
      <c r="B19" s="400"/>
      <c r="C19" s="157" t="s">
        <v>384</v>
      </c>
      <c r="D19" s="154" t="s">
        <v>384</v>
      </c>
      <c r="E19" s="157" t="s">
        <v>447</v>
      </c>
      <c r="F19" s="149" t="s">
        <v>447</v>
      </c>
      <c r="G19" s="113"/>
    </row>
    <row r="20" spans="1:7" ht="15" thickBot="1">
      <c r="A20" s="9"/>
      <c r="B20" s="167" t="s">
        <v>202</v>
      </c>
      <c r="C20" s="168">
        <v>16</v>
      </c>
      <c r="D20" s="373">
        <v>15.95</v>
      </c>
      <c r="E20" s="170">
        <v>100.31347962382446</v>
      </c>
      <c r="F20" s="26">
        <v>0</v>
      </c>
      <c r="G20" s="63"/>
    </row>
    <row r="21" ht="15">
      <c r="C21" s="13"/>
    </row>
    <row r="22" ht="15">
      <c r="B22" s="25"/>
    </row>
  </sheetData>
  <mergeCells count="4">
    <mergeCell ref="C17:D17"/>
    <mergeCell ref="E17:E18"/>
    <mergeCell ref="F17:F18"/>
    <mergeCell ref="B17:B19"/>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44"/>
  <sheetViews>
    <sheetView zoomScale="80" zoomScaleNormal="80" workbookViewId="0" topLeftCell="A21">
      <selection activeCell="D42" sqref="D42"/>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
      <c r="B1" s="6" t="s">
        <v>206</v>
      </c>
    </row>
    <row r="2" ht="4.5" customHeight="1"/>
    <row r="3" spans="2:3" ht="15">
      <c r="B3" s="66" t="s">
        <v>417</v>
      </c>
      <c r="C3" s="67"/>
    </row>
    <row r="4" spans="2:3" ht="15">
      <c r="B4" s="27" t="s">
        <v>207</v>
      </c>
      <c r="C4" s="4"/>
    </row>
    <row r="5" spans="2:3" ht="15" thickBot="1">
      <c r="B5" s="27"/>
      <c r="C5" s="4"/>
    </row>
    <row r="6" spans="2:7" ht="16.5" customHeight="1">
      <c r="B6" s="408" t="s">
        <v>239</v>
      </c>
      <c r="C6" s="389" t="s">
        <v>126</v>
      </c>
      <c r="D6" s="390"/>
      <c r="E6" s="385" t="s">
        <v>142</v>
      </c>
      <c r="F6" s="387" t="s">
        <v>199</v>
      </c>
      <c r="G6" s="112"/>
    </row>
    <row r="7" spans="2:7" ht="15">
      <c r="B7" s="409"/>
      <c r="C7" s="77" t="s">
        <v>10</v>
      </c>
      <c r="D7" s="156" t="s">
        <v>11</v>
      </c>
      <c r="E7" s="396"/>
      <c r="F7" s="397"/>
      <c r="G7" s="112"/>
    </row>
    <row r="8" spans="2:7" ht="15" thickBot="1">
      <c r="B8" s="410"/>
      <c r="C8" s="157" t="s">
        <v>384</v>
      </c>
      <c r="D8" s="154" t="s">
        <v>384</v>
      </c>
      <c r="E8" s="157" t="s">
        <v>447</v>
      </c>
      <c r="F8" s="149" t="s">
        <v>447</v>
      </c>
      <c r="G8" s="113"/>
    </row>
    <row r="9" spans="2:6" ht="15">
      <c r="B9" s="155" t="s">
        <v>210</v>
      </c>
      <c r="C9" s="130">
        <v>0</v>
      </c>
      <c r="D9" s="180">
        <v>0</v>
      </c>
      <c r="E9" s="165">
        <v>0</v>
      </c>
      <c r="F9" s="166">
        <v>0</v>
      </c>
    </row>
    <row r="10" spans="2:6" ht="15">
      <c r="B10" s="121" t="s">
        <v>211</v>
      </c>
      <c r="C10" s="79">
        <v>0</v>
      </c>
      <c r="D10" s="85">
        <v>0</v>
      </c>
      <c r="E10" s="86">
        <v>0</v>
      </c>
      <c r="F10" s="122">
        <v>0</v>
      </c>
    </row>
    <row r="11" spans="2:6" ht="15">
      <c r="B11" s="121" t="s">
        <v>212</v>
      </c>
      <c r="C11" s="79">
        <v>0</v>
      </c>
      <c r="D11" s="85">
        <v>0</v>
      </c>
      <c r="E11" s="86">
        <v>0</v>
      </c>
      <c r="F11" s="122">
        <v>0</v>
      </c>
    </row>
    <row r="12" spans="2:6" ht="15">
      <c r="B12" s="121" t="s">
        <v>213</v>
      </c>
      <c r="C12" s="79">
        <v>0</v>
      </c>
      <c r="D12" s="85">
        <v>0</v>
      </c>
      <c r="E12" s="86">
        <v>0</v>
      </c>
      <c r="F12" s="122">
        <v>0</v>
      </c>
    </row>
    <row r="13" spans="2:6" ht="15">
      <c r="B13" s="121" t="s">
        <v>465</v>
      </c>
      <c r="C13" s="79">
        <v>0</v>
      </c>
      <c r="D13" s="85">
        <v>0</v>
      </c>
      <c r="E13" s="86">
        <v>0</v>
      </c>
      <c r="F13" s="122">
        <v>0</v>
      </c>
    </row>
    <row r="14" spans="2:6" ht="15">
      <c r="B14" s="121" t="s">
        <v>214</v>
      </c>
      <c r="C14" s="79">
        <v>0</v>
      </c>
      <c r="D14" s="85">
        <v>0</v>
      </c>
      <c r="E14" s="86">
        <v>0</v>
      </c>
      <c r="F14" s="122">
        <v>0</v>
      </c>
    </row>
    <row r="15" spans="2:6" ht="15">
      <c r="B15" s="121" t="s">
        <v>215</v>
      </c>
      <c r="C15" s="79">
        <v>0</v>
      </c>
      <c r="D15" s="85">
        <v>0</v>
      </c>
      <c r="E15" s="86">
        <v>0</v>
      </c>
      <c r="F15" s="122">
        <v>0</v>
      </c>
    </row>
    <row r="16" spans="2:6" ht="15">
      <c r="B16" s="121" t="s">
        <v>216</v>
      </c>
      <c r="C16" s="79">
        <v>0</v>
      </c>
      <c r="D16" s="85">
        <v>0</v>
      </c>
      <c r="E16" s="86">
        <v>0</v>
      </c>
      <c r="F16" s="122">
        <v>0</v>
      </c>
    </row>
    <row r="17" spans="2:6" ht="15">
      <c r="B17" s="121" t="s">
        <v>217</v>
      </c>
      <c r="C17" s="79">
        <v>0</v>
      </c>
      <c r="D17" s="85">
        <v>0</v>
      </c>
      <c r="E17" s="86">
        <v>0</v>
      </c>
      <c r="F17" s="122">
        <v>0</v>
      </c>
    </row>
    <row r="18" spans="2:6" ht="15">
      <c r="B18" s="121" t="s">
        <v>208</v>
      </c>
      <c r="C18" s="79">
        <v>0</v>
      </c>
      <c r="D18" s="85">
        <v>0</v>
      </c>
      <c r="E18" s="86">
        <v>0</v>
      </c>
      <c r="F18" s="122">
        <v>0</v>
      </c>
    </row>
    <row r="19" spans="2:6" ht="15">
      <c r="B19" s="121" t="s">
        <v>219</v>
      </c>
      <c r="C19" s="79">
        <v>0</v>
      </c>
      <c r="D19" s="85">
        <v>0</v>
      </c>
      <c r="E19" s="86">
        <v>0</v>
      </c>
      <c r="F19" s="122">
        <v>0</v>
      </c>
    </row>
    <row r="20" spans="2:6" ht="15">
      <c r="B20" s="121" t="s">
        <v>220</v>
      </c>
      <c r="C20" s="79">
        <v>0</v>
      </c>
      <c r="D20" s="85">
        <v>0</v>
      </c>
      <c r="E20" s="86">
        <v>0</v>
      </c>
      <c r="F20" s="122">
        <v>0</v>
      </c>
    </row>
    <row r="21" spans="2:6" ht="15">
      <c r="B21" s="121" t="s">
        <v>221</v>
      </c>
      <c r="C21" s="79">
        <v>0</v>
      </c>
      <c r="D21" s="85">
        <v>0</v>
      </c>
      <c r="E21" s="86">
        <v>0</v>
      </c>
      <c r="F21" s="122">
        <v>0</v>
      </c>
    </row>
    <row r="22" spans="2:6" ht="28.8">
      <c r="B22" s="121" t="s">
        <v>222</v>
      </c>
      <c r="C22" s="79">
        <v>0</v>
      </c>
      <c r="D22" s="85">
        <v>0</v>
      </c>
      <c r="E22" s="86">
        <v>0</v>
      </c>
      <c r="F22" s="122">
        <v>0</v>
      </c>
    </row>
    <row r="23" spans="2:6" ht="15">
      <c r="B23" s="121" t="s">
        <v>226</v>
      </c>
      <c r="C23" s="79">
        <v>0</v>
      </c>
      <c r="D23" s="85">
        <v>0</v>
      </c>
      <c r="E23" s="86">
        <v>0</v>
      </c>
      <c r="F23" s="122">
        <v>0</v>
      </c>
    </row>
    <row r="24" spans="2:6" ht="15">
      <c r="B24" s="121" t="s">
        <v>223</v>
      </c>
      <c r="C24" s="79">
        <v>0</v>
      </c>
      <c r="D24" s="85">
        <v>0</v>
      </c>
      <c r="E24" s="86">
        <v>0</v>
      </c>
      <c r="F24" s="122">
        <v>0</v>
      </c>
    </row>
    <row r="25" spans="2:6" ht="15">
      <c r="B25" s="121" t="s">
        <v>224</v>
      </c>
      <c r="C25" s="79">
        <v>0</v>
      </c>
      <c r="D25" s="85">
        <v>0</v>
      </c>
      <c r="E25" s="86">
        <v>0</v>
      </c>
      <c r="F25" s="122">
        <v>0</v>
      </c>
    </row>
    <row r="26" spans="2:6" ht="28.8">
      <c r="B26" s="121" t="s">
        <v>225</v>
      </c>
      <c r="C26" s="79">
        <v>0</v>
      </c>
      <c r="D26" s="85">
        <v>0</v>
      </c>
      <c r="E26" s="86">
        <v>0</v>
      </c>
      <c r="F26" s="122">
        <v>0</v>
      </c>
    </row>
    <row r="27" spans="2:6" ht="28.8">
      <c r="B27" s="121" t="s">
        <v>227</v>
      </c>
      <c r="C27" s="79">
        <v>0</v>
      </c>
      <c r="D27" s="85">
        <v>0</v>
      </c>
      <c r="E27" s="86">
        <v>0</v>
      </c>
      <c r="F27" s="122">
        <v>0</v>
      </c>
    </row>
    <row r="28" spans="2:6" ht="15">
      <c r="B28" s="121" t="s">
        <v>228</v>
      </c>
      <c r="C28" s="79">
        <v>0</v>
      </c>
      <c r="D28" s="85">
        <v>0</v>
      </c>
      <c r="E28" s="86">
        <v>0</v>
      </c>
      <c r="F28" s="122">
        <v>0</v>
      </c>
    </row>
    <row r="29" spans="2:6" ht="28.8">
      <c r="B29" s="121" t="s">
        <v>229</v>
      </c>
      <c r="C29" s="79">
        <v>0</v>
      </c>
      <c r="D29" s="85">
        <v>0</v>
      </c>
      <c r="E29" s="86">
        <v>0</v>
      </c>
      <c r="F29" s="122">
        <v>0</v>
      </c>
    </row>
    <row r="30" spans="2:6" ht="15">
      <c r="B30" s="121" t="s">
        <v>450</v>
      </c>
      <c r="C30" s="79">
        <v>0</v>
      </c>
      <c r="D30" s="85">
        <v>0</v>
      </c>
      <c r="E30" s="86">
        <v>0</v>
      </c>
      <c r="F30" s="122">
        <v>0</v>
      </c>
    </row>
    <row r="31" spans="2:6" ht="15">
      <c r="B31" s="121" t="s">
        <v>451</v>
      </c>
      <c r="C31" s="79">
        <v>0</v>
      </c>
      <c r="D31" s="85">
        <v>0</v>
      </c>
      <c r="E31" s="86">
        <v>0</v>
      </c>
      <c r="F31" s="122">
        <v>0</v>
      </c>
    </row>
    <row r="32" spans="2:6" ht="15">
      <c r="B32" s="121" t="s">
        <v>452</v>
      </c>
      <c r="C32" s="79">
        <v>0</v>
      </c>
      <c r="D32" s="85">
        <v>0</v>
      </c>
      <c r="E32" s="86">
        <v>0</v>
      </c>
      <c r="F32" s="122">
        <v>0</v>
      </c>
    </row>
    <row r="33" spans="2:6" ht="15">
      <c r="B33" s="121" t="s">
        <v>230</v>
      </c>
      <c r="C33" s="79">
        <v>0</v>
      </c>
      <c r="D33" s="85">
        <v>0</v>
      </c>
      <c r="E33" s="86">
        <v>0</v>
      </c>
      <c r="F33" s="122">
        <v>0</v>
      </c>
    </row>
    <row r="34" spans="2:6" ht="15">
      <c r="B34" s="121" t="s">
        <v>231</v>
      </c>
      <c r="C34" s="79">
        <v>0</v>
      </c>
      <c r="D34" s="85">
        <v>0</v>
      </c>
      <c r="E34" s="86">
        <v>0</v>
      </c>
      <c r="F34" s="122">
        <v>0</v>
      </c>
    </row>
    <row r="35" spans="2:6" ht="28.8">
      <c r="B35" s="121" t="s">
        <v>232</v>
      </c>
      <c r="C35" s="79">
        <v>0</v>
      </c>
      <c r="D35" s="85">
        <v>0</v>
      </c>
      <c r="E35" s="86">
        <v>0</v>
      </c>
      <c r="F35" s="122">
        <v>0</v>
      </c>
    </row>
    <row r="36" spans="2:6" ht="28.8">
      <c r="B36" s="121" t="s">
        <v>233</v>
      </c>
      <c r="C36" s="79">
        <v>0</v>
      </c>
      <c r="D36" s="85">
        <v>0</v>
      </c>
      <c r="E36" s="86">
        <v>0</v>
      </c>
      <c r="F36" s="122">
        <v>0</v>
      </c>
    </row>
    <row r="37" spans="2:6" ht="15">
      <c r="B37" s="121" t="s">
        <v>234</v>
      </c>
      <c r="C37" s="79">
        <v>0</v>
      </c>
      <c r="D37" s="85">
        <v>0</v>
      </c>
      <c r="E37" s="86">
        <v>0</v>
      </c>
      <c r="F37" s="122">
        <v>0</v>
      </c>
    </row>
    <row r="38" spans="2:6" ht="15">
      <c r="B38" s="121" t="s">
        <v>235</v>
      </c>
      <c r="C38" s="79">
        <v>0</v>
      </c>
      <c r="D38" s="85">
        <v>0</v>
      </c>
      <c r="E38" s="86">
        <v>0</v>
      </c>
      <c r="F38" s="122">
        <v>0</v>
      </c>
    </row>
    <row r="39" spans="2:6" ht="15">
      <c r="B39" s="121" t="s">
        <v>236</v>
      </c>
      <c r="C39" s="79">
        <v>0</v>
      </c>
      <c r="D39" s="85">
        <v>0</v>
      </c>
      <c r="E39" s="86">
        <v>0</v>
      </c>
      <c r="F39" s="122">
        <v>0</v>
      </c>
    </row>
    <row r="40" spans="2:6" ht="28.8">
      <c r="B40" s="121" t="s">
        <v>237</v>
      </c>
      <c r="C40" s="79">
        <v>0</v>
      </c>
      <c r="D40" s="85">
        <v>0</v>
      </c>
      <c r="E40" s="86">
        <v>0</v>
      </c>
      <c r="F40" s="122">
        <v>0</v>
      </c>
    </row>
    <row r="41" spans="2:6" ht="15" thickBot="1">
      <c r="B41" s="126" t="s">
        <v>218</v>
      </c>
      <c r="C41" s="79">
        <v>10</v>
      </c>
      <c r="D41" s="85">
        <v>0</v>
      </c>
      <c r="E41" s="86">
        <v>0</v>
      </c>
      <c r="F41" s="122">
        <v>0</v>
      </c>
    </row>
    <row r="42" spans="1:7" ht="15" thickBot="1">
      <c r="A42" s="9"/>
      <c r="B42" s="181" t="s">
        <v>209</v>
      </c>
      <c r="C42" s="23">
        <v>367.7</v>
      </c>
      <c r="D42" s="374">
        <v>388.44</v>
      </c>
      <c r="E42" s="54">
        <v>94.65</v>
      </c>
      <c r="F42" s="182">
        <v>0</v>
      </c>
      <c r="G42" s="63"/>
    </row>
    <row r="44" spans="2:4" ht="15">
      <c r="B44" s="123"/>
      <c r="C44" s="124"/>
      <c r="D44" s="124"/>
    </row>
  </sheetData>
  <mergeCells count="4">
    <mergeCell ref="C6:D6"/>
    <mergeCell ref="E6:E7"/>
    <mergeCell ref="F6:F7"/>
    <mergeCell ref="B6:B8"/>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D15"/>
  <sheetViews>
    <sheetView zoomScale="80" zoomScaleNormal="80" workbookViewId="0" topLeftCell="A1">
      <selection activeCell="C9" sqref="C9"/>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
      <c r="B1" s="6" t="s">
        <v>240</v>
      </c>
    </row>
    <row r="2" ht="4.5" customHeight="1"/>
    <row r="3" ht="15">
      <c r="B3" s="66" t="s">
        <v>416</v>
      </c>
    </row>
    <row r="4" ht="15">
      <c r="B4" s="27" t="s">
        <v>238</v>
      </c>
    </row>
    <row r="5" ht="15" thickBot="1">
      <c r="B5" s="27"/>
    </row>
    <row r="6" spans="2:4" ht="16.5" customHeight="1">
      <c r="B6" s="408" t="s">
        <v>239</v>
      </c>
      <c r="C6" s="183" t="s">
        <v>126</v>
      </c>
      <c r="D6" s="112"/>
    </row>
    <row r="7" spans="2:4" ht="15">
      <c r="B7" s="409"/>
      <c r="C7" s="184" t="s">
        <v>10</v>
      </c>
      <c r="D7" s="112"/>
    </row>
    <row r="8" spans="2:4" ht="15" thickBot="1">
      <c r="B8" s="410"/>
      <c r="C8" s="185" t="s">
        <v>384</v>
      </c>
      <c r="D8" s="113"/>
    </row>
    <row r="9" spans="2:3" ht="15">
      <c r="B9" s="160" t="s">
        <v>241</v>
      </c>
      <c r="C9" s="324">
        <v>415.8</v>
      </c>
    </row>
    <row r="10" spans="2:3" ht="15">
      <c r="B10" s="125" t="s">
        <v>257</v>
      </c>
      <c r="C10" s="325">
        <f>SUM(C11:C12)</f>
        <v>0</v>
      </c>
    </row>
    <row r="11" spans="2:3" ht="15">
      <c r="B11" s="187" t="s">
        <v>256</v>
      </c>
      <c r="C11" s="326">
        <f>C13-C9</f>
        <v>0</v>
      </c>
    </row>
    <row r="12" spans="2:3" ht="15" thickBot="1">
      <c r="B12" s="188" t="s">
        <v>242</v>
      </c>
      <c r="C12" s="327">
        <v>0</v>
      </c>
    </row>
    <row r="13" spans="2:3" ht="15" thickBot="1">
      <c r="B13" s="181" t="s">
        <v>243</v>
      </c>
      <c r="C13" s="186">
        <v>415.8</v>
      </c>
    </row>
    <row r="15" spans="2:3" ht="15">
      <c r="B15" s="123"/>
      <c r="C15" s="124"/>
    </row>
  </sheetData>
  <mergeCells count="1">
    <mergeCell ref="B6:B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37"/>
  <sheetViews>
    <sheetView zoomScale="90" zoomScaleNormal="90" workbookViewId="0" topLeftCell="A1">
      <selection activeCell="C20" sqref="C20"/>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
      <c r="B1" s="6" t="s">
        <v>244</v>
      </c>
    </row>
    <row r="2" ht="4.5" customHeight="1"/>
    <row r="3" spans="2:6" ht="15">
      <c r="B3" s="66" t="s">
        <v>414</v>
      </c>
      <c r="C3" s="113"/>
      <c r="D3" s="113"/>
      <c r="E3" s="113"/>
      <c r="F3" s="113"/>
    </row>
    <row r="4" spans="2:6" ht="15">
      <c r="B4" s="27" t="s">
        <v>245</v>
      </c>
      <c r="C4" s="113"/>
      <c r="D4" s="113"/>
      <c r="E4" s="113"/>
      <c r="F4" s="113"/>
    </row>
    <row r="5" spans="2:6" ht="15" thickBot="1">
      <c r="B5" s="27"/>
      <c r="C5" s="113"/>
      <c r="D5" s="113"/>
      <c r="E5" s="113"/>
      <c r="F5" s="113"/>
    </row>
    <row r="6" spans="2:4" ht="16.5" customHeight="1">
      <c r="B6" s="408" t="s">
        <v>239</v>
      </c>
      <c r="C6" s="183" t="s">
        <v>126</v>
      </c>
      <c r="D6" s="192"/>
    </row>
    <row r="7" spans="2:4" ht="15">
      <c r="B7" s="409"/>
      <c r="C7" s="184" t="s">
        <v>10</v>
      </c>
      <c r="D7" s="112"/>
    </row>
    <row r="8" spans="2:4" ht="15" thickBot="1">
      <c r="B8" s="410"/>
      <c r="C8" s="185" t="s">
        <v>384</v>
      </c>
      <c r="D8" s="113"/>
    </row>
    <row r="9" spans="1:3" ht="15">
      <c r="A9" s="190"/>
      <c r="B9" s="155" t="s">
        <v>246</v>
      </c>
      <c r="C9" s="193">
        <v>0</v>
      </c>
    </row>
    <row r="10" spans="1:3" ht="15">
      <c r="A10" s="190"/>
      <c r="B10" s="155" t="s">
        <v>258</v>
      </c>
      <c r="C10" s="193">
        <v>0</v>
      </c>
    </row>
    <row r="11" spans="1:3" ht="28.8">
      <c r="A11" s="190"/>
      <c r="B11" s="155" t="s">
        <v>253</v>
      </c>
      <c r="C11" s="193">
        <v>0</v>
      </c>
    </row>
    <row r="12" spans="1:3" ht="15">
      <c r="A12" s="190"/>
      <c r="B12" s="155" t="s">
        <v>254</v>
      </c>
      <c r="C12" s="193">
        <v>0</v>
      </c>
    </row>
    <row r="13" spans="1:3" ht="15">
      <c r="A13" s="190"/>
      <c r="B13" s="155" t="s">
        <v>255</v>
      </c>
      <c r="C13" s="193">
        <v>0</v>
      </c>
    </row>
    <row r="14" spans="1:3" ht="15">
      <c r="A14" s="190"/>
      <c r="B14" s="121" t="s">
        <v>247</v>
      </c>
      <c r="C14" s="193">
        <v>0</v>
      </c>
    </row>
    <row r="15" spans="1:4" ht="15">
      <c r="A15" s="190"/>
      <c r="B15" s="189" t="s">
        <v>248</v>
      </c>
      <c r="C15" s="193">
        <v>0</v>
      </c>
      <c r="D15" s="124"/>
    </row>
    <row r="16" spans="1:3" ht="15">
      <c r="A16" s="190"/>
      <c r="B16" s="187" t="s">
        <v>249</v>
      </c>
      <c r="C16" s="193">
        <v>0</v>
      </c>
    </row>
    <row r="17" spans="1:3" ht="28.8">
      <c r="A17" s="190"/>
      <c r="B17" s="187" t="s">
        <v>250</v>
      </c>
      <c r="C17" s="193">
        <v>0</v>
      </c>
    </row>
    <row r="18" spans="1:3" ht="15">
      <c r="A18" s="190"/>
      <c r="B18" s="187" t="s">
        <v>251</v>
      </c>
      <c r="C18" s="193">
        <v>0</v>
      </c>
    </row>
    <row r="19" spans="1:4" ht="29.4" thickBot="1">
      <c r="A19" s="190"/>
      <c r="B19" s="189" t="s">
        <v>252</v>
      </c>
      <c r="C19" s="193">
        <v>0</v>
      </c>
      <c r="D19" s="352"/>
    </row>
    <row r="20" spans="1:3" ht="15" thickBot="1">
      <c r="A20" s="190"/>
      <c r="B20" s="181" t="s">
        <v>23</v>
      </c>
      <c r="C20" s="194">
        <v>1.1</v>
      </c>
    </row>
    <row r="22" spans="2:3" ht="15">
      <c r="B22" s="123"/>
      <c r="C22" s="124"/>
    </row>
    <row r="23" ht="15"/>
    <row r="24" ht="18">
      <c r="B24" s="6" t="s">
        <v>259</v>
      </c>
    </row>
    <row r="25" spans="4:5" ht="15">
      <c r="D25" s="5" t="s">
        <v>471</v>
      </c>
      <c r="E25"/>
    </row>
    <row r="26" spans="2:3" ht="15">
      <c r="B26" s="66" t="s">
        <v>415</v>
      </c>
      <c r="C26" s="4" t="s">
        <v>376</v>
      </c>
    </row>
    <row r="27" spans="2:3" ht="15">
      <c r="B27" s="27" t="s">
        <v>260</v>
      </c>
      <c r="C27" s="113"/>
    </row>
    <row r="28" spans="2:3" ht="15" thickBot="1">
      <c r="B28" s="27"/>
      <c r="C28" s="113"/>
    </row>
    <row r="29" spans="2:5" ht="43.8" thickBot="1">
      <c r="B29" s="21"/>
      <c r="C29" s="202" t="s">
        <v>264</v>
      </c>
      <c r="D29" s="195" t="s">
        <v>265</v>
      </c>
      <c r="E29" s="196" t="s">
        <v>269</v>
      </c>
    </row>
    <row r="30" spans="2:5" ht="15">
      <c r="B30" s="64" t="s">
        <v>266</v>
      </c>
      <c r="C30" s="328">
        <v>0</v>
      </c>
      <c r="D30" s="329">
        <v>0</v>
      </c>
      <c r="E30" s="198">
        <f>C30-D30</f>
        <v>0</v>
      </c>
    </row>
    <row r="31" spans="2:5" ht="15">
      <c r="B31" s="197" t="s">
        <v>261</v>
      </c>
      <c r="C31" s="330">
        <v>0</v>
      </c>
      <c r="D31" s="331">
        <v>0</v>
      </c>
      <c r="E31" s="199">
        <f>C31-D31</f>
        <v>0</v>
      </c>
    </row>
    <row r="32" spans="2:5" ht="15">
      <c r="B32" s="197" t="s">
        <v>262</v>
      </c>
      <c r="C32" s="330">
        <v>0</v>
      </c>
      <c r="D32" s="331">
        <v>0</v>
      </c>
      <c r="E32" s="199">
        <f>C32-D32</f>
        <v>0</v>
      </c>
    </row>
    <row r="33" spans="2:5" ht="15">
      <c r="B33" s="197" t="s">
        <v>268</v>
      </c>
      <c r="C33" s="330">
        <v>0</v>
      </c>
      <c r="D33" s="331">
        <v>0</v>
      </c>
      <c r="E33" s="199">
        <f>C33-D33</f>
        <v>0</v>
      </c>
    </row>
    <row r="34" spans="2:5" ht="15" thickBot="1">
      <c r="B34" s="203" t="s">
        <v>371</v>
      </c>
      <c r="C34" s="204">
        <v>0</v>
      </c>
      <c r="D34" s="205">
        <v>0</v>
      </c>
      <c r="E34" s="206">
        <f>E30-E32-E33</f>
        <v>0</v>
      </c>
    </row>
    <row r="35" spans="2:5" ht="15">
      <c r="B35" s="64" t="s">
        <v>270</v>
      </c>
      <c r="C35" s="210" t="e">
        <f>C31/C30</f>
        <v>#DIV/0!</v>
      </c>
      <c r="D35" s="211" t="e">
        <f>D31/D30</f>
        <v>#DIV/0!</v>
      </c>
      <c r="E35" s="212" t="e">
        <f>E31/E30</f>
        <v>#DIV/0!</v>
      </c>
    </row>
    <row r="36" spans="2:5" ht="15" thickBot="1">
      <c r="B36" s="213" t="s">
        <v>267</v>
      </c>
      <c r="C36" s="200"/>
      <c r="D36" s="201"/>
      <c r="E36" s="214">
        <v>0</v>
      </c>
    </row>
    <row r="37" spans="2:5" ht="15" thickBot="1">
      <c r="B37" s="56" t="s">
        <v>263</v>
      </c>
      <c r="C37" s="207" t="s">
        <v>468</v>
      </c>
      <c r="D37" s="208"/>
      <c r="E37" s="209" t="e">
        <f>(E36-E35)*E34</f>
        <v>#DIV/0!</v>
      </c>
    </row>
  </sheetData>
  <mergeCells count="1">
    <mergeCell ref="B6:B8"/>
  </mergeCells>
  <printOptions/>
  <pageMargins left="0.7" right="0.7" top="0.787401575" bottom="0.787401575" header="0.3" footer="0.3"/>
  <pageSetup horizontalDpi="600" verticalDpi="600" orientation="landscape" paperSize="9" r:id="rId3"/>
  <rowBreaks count="1" manualBreakCount="1">
    <brk id="23"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22"/>
  <sheetViews>
    <sheetView zoomScale="90" zoomScaleNormal="90" workbookViewId="0" topLeftCell="A1">
      <selection activeCell="C19" sqref="C19"/>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
      <c r="B1" s="6" t="s">
        <v>271</v>
      </c>
      <c r="D1" s="215"/>
    </row>
    <row r="2" ht="4.5" customHeight="1"/>
    <row r="3" spans="2:6" ht="15">
      <c r="B3" s="66" t="s">
        <v>413</v>
      </c>
      <c r="C3" s="113"/>
      <c r="D3" s="113"/>
      <c r="E3" s="113"/>
      <c r="F3" s="113"/>
    </row>
    <row r="4" spans="2:6" ht="15">
      <c r="B4" s="27" t="s">
        <v>272</v>
      </c>
      <c r="C4" s="113"/>
      <c r="D4" s="113"/>
      <c r="E4" s="113"/>
      <c r="F4" s="113"/>
    </row>
    <row r="5" spans="2:6" ht="15" thickBot="1">
      <c r="B5" s="27"/>
      <c r="C5" s="113"/>
      <c r="D5" s="113"/>
      <c r="E5" s="113"/>
      <c r="F5" s="113"/>
    </row>
    <row r="6" spans="2:3" ht="16.5" customHeight="1">
      <c r="B6" s="408" t="s">
        <v>239</v>
      </c>
      <c r="C6" s="183" t="s">
        <v>126</v>
      </c>
    </row>
    <row r="7" spans="2:4" ht="15">
      <c r="B7" s="409"/>
      <c r="C7" s="184" t="s">
        <v>10</v>
      </c>
      <c r="D7" s="112"/>
    </row>
    <row r="8" spans="2:4" ht="15" thickBot="1">
      <c r="B8" s="410"/>
      <c r="C8" s="185" t="s">
        <v>384</v>
      </c>
      <c r="D8" s="113"/>
    </row>
    <row r="9" spans="1:3" ht="15">
      <c r="A9" s="190"/>
      <c r="B9" s="155" t="s">
        <v>453</v>
      </c>
      <c r="C9" s="193">
        <v>0</v>
      </c>
    </row>
    <row r="10" spans="1:3" ht="15">
      <c r="A10" s="190"/>
      <c r="B10" s="155" t="s">
        <v>273</v>
      </c>
      <c r="C10" s="193">
        <v>0</v>
      </c>
    </row>
    <row r="11" spans="1:3" ht="15">
      <c r="A11" s="190"/>
      <c r="B11" s="155" t="s">
        <v>274</v>
      </c>
      <c r="C11" s="193">
        <v>0</v>
      </c>
    </row>
    <row r="12" spans="1:3" ht="15">
      <c r="A12" s="190"/>
      <c r="B12" s="155" t="s">
        <v>275</v>
      </c>
      <c r="C12" s="193">
        <v>0</v>
      </c>
    </row>
    <row r="13" spans="1:3" ht="15">
      <c r="A13" s="190"/>
      <c r="B13" s="155" t="s">
        <v>276</v>
      </c>
      <c r="C13" s="193">
        <v>0</v>
      </c>
    </row>
    <row r="14" spans="1:3" ht="15">
      <c r="A14" s="190"/>
      <c r="B14" s="121" t="s">
        <v>277</v>
      </c>
      <c r="C14" s="367">
        <v>0</v>
      </c>
    </row>
    <row r="15" spans="1:3" ht="15">
      <c r="A15" s="190"/>
      <c r="B15" s="189" t="s">
        <v>286</v>
      </c>
      <c r="C15" s="193">
        <v>0</v>
      </c>
    </row>
    <row r="16" spans="1:3" ht="15">
      <c r="A16" s="190"/>
      <c r="B16" s="189" t="s">
        <v>278</v>
      </c>
      <c r="C16" s="193">
        <v>0</v>
      </c>
    </row>
    <row r="17" spans="1:3" ht="15">
      <c r="A17" s="190"/>
      <c r="B17" s="189" t="s">
        <v>279</v>
      </c>
      <c r="C17" s="193">
        <v>0</v>
      </c>
    </row>
    <row r="18" spans="1:3" ht="15">
      <c r="A18" s="190"/>
      <c r="B18" s="189" t="s">
        <v>280</v>
      </c>
      <c r="C18" s="193">
        <v>0</v>
      </c>
    </row>
    <row r="19" spans="1:3" ht="15" thickBot="1">
      <c r="A19" s="190"/>
      <c r="B19" s="189" t="s">
        <v>281</v>
      </c>
      <c r="C19" s="193">
        <v>250</v>
      </c>
    </row>
    <row r="20" spans="1:3" ht="15" thickBot="1">
      <c r="A20" s="190"/>
      <c r="B20" s="181" t="s">
        <v>24</v>
      </c>
      <c r="C20" s="194">
        <v>250.01</v>
      </c>
    </row>
    <row r="22" spans="2:3" ht="15">
      <c r="B22" s="123"/>
      <c r="C22" s="124"/>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3"/>
  <sheetViews>
    <sheetView zoomScale="80" zoomScaleNormal="80" workbookViewId="0" topLeftCell="A1">
      <selection activeCell="F37" sqref="F3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44</v>
      </c>
    </row>
    <row r="2" ht="4.5" customHeight="1"/>
    <row r="3" spans="2:3" ht="15">
      <c r="B3" s="7" t="s">
        <v>379</v>
      </c>
      <c r="C3" s="4" t="s">
        <v>29</v>
      </c>
    </row>
    <row r="4" spans="2:3" ht="15">
      <c r="B4" s="5" t="s">
        <v>45</v>
      </c>
      <c r="C4" s="4" t="s">
        <v>375</v>
      </c>
    </row>
    <row r="5" ht="14.25" customHeight="1">
      <c r="C5" s="4" t="s">
        <v>376</v>
      </c>
    </row>
    <row r="6" ht="14.25" customHeight="1" thickBot="1"/>
    <row r="7" spans="2:4" ht="16.5" customHeight="1" thickBot="1">
      <c r="B7" s="136"/>
      <c r="C7" s="137" t="s">
        <v>3</v>
      </c>
      <c r="D7" s="8"/>
    </row>
    <row r="8" spans="1:3" ht="15">
      <c r="A8" s="9">
        <v>1</v>
      </c>
      <c r="B8" s="127" t="s">
        <v>0</v>
      </c>
      <c r="C8" s="135">
        <v>967.3</v>
      </c>
    </row>
    <row r="9" spans="1:3" ht="15">
      <c r="A9" s="9">
        <v>2</v>
      </c>
      <c r="B9" s="10" t="s">
        <v>8</v>
      </c>
      <c r="C9" s="135">
        <v>0</v>
      </c>
    </row>
    <row r="10" spans="1:3" ht="15">
      <c r="A10" s="9">
        <v>3</v>
      </c>
      <c r="B10" s="11" t="s">
        <v>2</v>
      </c>
      <c r="C10" s="135">
        <v>967.3</v>
      </c>
    </row>
    <row r="11" spans="1:3" ht="15">
      <c r="A11" s="9">
        <v>6</v>
      </c>
      <c r="B11" s="10" t="s">
        <v>31</v>
      </c>
      <c r="C11" s="135">
        <v>1.9</v>
      </c>
    </row>
    <row r="12" spans="2:3" ht="15" thickBot="1">
      <c r="B12" s="12" t="s">
        <v>32</v>
      </c>
      <c r="C12" s="36">
        <f>IF(ISNUMBER(C11)=TRUE,C10-C11,C10)</f>
        <v>965.4</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42">
        <v>0.18421052631578946</v>
      </c>
      <c r="D17" s="129">
        <v>356.74614390571696</v>
      </c>
      <c r="E17" s="130">
        <v>0.13850236842105265</v>
      </c>
      <c r="F17" s="131">
        <v>0.1</v>
      </c>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128">
        <v>941.5</v>
      </c>
      <c r="D22" s="340">
        <v>356.74614390571696</v>
      </c>
      <c r="E22" s="130">
        <v>335.7</v>
      </c>
      <c r="F22" s="20">
        <v>328.9</v>
      </c>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v>23.8</v>
      </c>
      <c r="D25" s="340">
        <v>356.74614390571696</v>
      </c>
      <c r="E25" s="19">
        <v>8.5</v>
      </c>
      <c r="F25" s="20">
        <v>8.3</v>
      </c>
      <c r="G25" s="19"/>
      <c r="H25" s="20"/>
      <c r="I25" s="19"/>
      <c r="J25" s="20"/>
      <c r="K25" s="19"/>
      <c r="L25" s="20"/>
      <c r="N25" s="27"/>
    </row>
    <row r="26" spans="1:12" ht="15" thickBot="1">
      <c r="A26" s="9">
        <v>17</v>
      </c>
      <c r="B26" s="21" t="s">
        <v>9</v>
      </c>
      <c r="C26" s="32">
        <f>SUM(C17:C25)</f>
        <v>965.4842105263158</v>
      </c>
      <c r="D26" s="341">
        <v>356.74614390571696</v>
      </c>
      <c r="E26" s="23">
        <v>344.4</v>
      </c>
      <c r="F26" s="24">
        <v>337.2</v>
      </c>
      <c r="G26" s="23">
        <v>41.6</v>
      </c>
      <c r="H26" s="24">
        <v>41.6</v>
      </c>
      <c r="I26" s="23">
        <v>0</v>
      </c>
      <c r="J26" s="24">
        <v>0</v>
      </c>
      <c r="K26" s="23">
        <f>E26+G26-I26</f>
        <v>386</v>
      </c>
      <c r="L26" s="24">
        <f>F26+H26-J26</f>
        <v>378.8</v>
      </c>
    </row>
    <row r="27" spans="3:12" ht="15">
      <c r="C27" s="13"/>
      <c r="E27" s="13"/>
      <c r="F27" s="13"/>
      <c r="G27" s="13"/>
      <c r="H27" s="13"/>
      <c r="I27" s="13"/>
      <c r="J27" s="13"/>
      <c r="K27" s="13"/>
      <c r="L27" s="13"/>
    </row>
    <row r="28" ht="15">
      <c r="B28" s="25"/>
    </row>
    <row r="29" ht="15" thickBot="1"/>
    <row r="30" spans="2:3" ht="15" thickBot="1">
      <c r="B30" s="136"/>
      <c r="C30" s="353">
        <v>2020</v>
      </c>
    </row>
    <row r="31" spans="2:3" ht="15">
      <c r="B31" s="311" t="s">
        <v>377</v>
      </c>
      <c r="C31" s="354">
        <v>102.1</v>
      </c>
    </row>
    <row r="32" spans="2:3" ht="15" thickBot="1">
      <c r="B32" s="312" t="s">
        <v>378</v>
      </c>
      <c r="C32" s="355">
        <v>135.3</v>
      </c>
    </row>
    <row r="33" ht="15">
      <c r="C33" s="356"/>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I11"/>
  <sheetViews>
    <sheetView zoomScale="90" zoomScaleNormal="90" workbookViewId="0" topLeftCell="B1">
      <selection activeCell="C9" sqref="C9:D9"/>
    </sheetView>
  </sheetViews>
  <sheetFormatPr defaultColWidth="8.8515625" defaultRowHeight="15"/>
  <cols>
    <col min="1" max="1" width="5.00390625" style="5" bestFit="1" customWidth="1"/>
    <col min="2" max="2" width="50.0039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282</v>
      </c>
    </row>
    <row r="2" ht="4.5" customHeight="1"/>
    <row r="3" spans="2:3" ht="15">
      <c r="B3" s="66" t="s">
        <v>412</v>
      </c>
      <c r="C3" s="67"/>
    </row>
    <row r="4" spans="2:3" ht="15">
      <c r="B4" s="27" t="s">
        <v>283</v>
      </c>
      <c r="C4" s="4"/>
    </row>
    <row r="5" spans="2:3" ht="15" thickBot="1">
      <c r="B5" s="27"/>
      <c r="C5" s="4"/>
    </row>
    <row r="6" spans="2:7" ht="46.2" customHeight="1">
      <c r="B6" s="394"/>
      <c r="C6" s="117" t="s">
        <v>169</v>
      </c>
      <c r="D6" s="68" t="s">
        <v>446</v>
      </c>
      <c r="E6" s="69" t="s">
        <v>151</v>
      </c>
      <c r="F6" s="69" t="s">
        <v>288</v>
      </c>
      <c r="G6" s="69" t="s">
        <v>156</v>
      </c>
    </row>
    <row r="7" spans="2:9" ht="15" thickBot="1">
      <c r="B7" s="395"/>
      <c r="C7" s="154" t="s">
        <v>383</v>
      </c>
      <c r="D7" s="148" t="s">
        <v>125</v>
      </c>
      <c r="E7" s="149" t="s">
        <v>384</v>
      </c>
      <c r="F7" s="159" t="s">
        <v>155</v>
      </c>
      <c r="G7" s="149" t="s">
        <v>384</v>
      </c>
      <c r="I7" s="123"/>
    </row>
    <row r="8" spans="2:9" ht="15">
      <c r="B8" s="155" t="s">
        <v>285</v>
      </c>
      <c r="C8" s="151"/>
      <c r="D8" s="152"/>
      <c r="E8" s="147">
        <f>E9</f>
        <v>100.09980922</v>
      </c>
      <c r="F8" s="217">
        <v>0</v>
      </c>
      <c r="G8" s="216">
        <f>E8*(1-F8)/1</f>
        <v>100.09980922</v>
      </c>
      <c r="I8" s="124"/>
    </row>
    <row r="9" spans="2:7" ht="15" thickBot="1">
      <c r="B9" s="111" t="s">
        <v>284</v>
      </c>
      <c r="C9" s="320">
        <v>77.83</v>
      </c>
      <c r="D9" s="321">
        <v>1286134</v>
      </c>
      <c r="E9" s="103">
        <f>C9*D9/10^6</f>
        <v>100.09980922</v>
      </c>
      <c r="F9" s="103"/>
      <c r="G9" s="102"/>
    </row>
    <row r="10" spans="2:3" ht="15">
      <c r="B10" s="27"/>
      <c r="C10" s="4"/>
    </row>
    <row r="11" ht="14.25" customHeight="1">
      <c r="C11" s="4"/>
    </row>
  </sheetData>
  <mergeCells count="1">
    <mergeCell ref="B6:B7"/>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M12"/>
  <sheetViews>
    <sheetView zoomScale="90" zoomScaleNormal="90" workbookViewId="0" topLeftCell="A1">
      <selection activeCell="C10" sqref="C10"/>
    </sheetView>
  </sheetViews>
  <sheetFormatPr defaultColWidth="8.8515625" defaultRowHeight="15"/>
  <cols>
    <col min="1" max="1" width="5.00390625" style="5" bestFit="1" customWidth="1"/>
    <col min="2" max="2" width="48.7109375" style="5" customWidth="1"/>
    <col min="3" max="3" width="21.8515625" style="5" bestFit="1" customWidth="1"/>
    <col min="4" max="4" width="20.28125" style="5" bestFit="1" customWidth="1"/>
    <col min="5" max="5" width="17.57421875" style="5" bestFit="1" customWidth="1"/>
    <col min="6" max="6" width="18.8515625" style="5" bestFit="1" customWidth="1"/>
    <col min="7" max="7" width="12.28125" style="5" bestFit="1" customWidth="1"/>
    <col min="8" max="8" width="18.28125" style="5" bestFit="1" customWidth="1"/>
    <col min="9" max="9" width="13.8515625" style="5" bestFit="1" customWidth="1"/>
    <col min="10" max="10" width="19.7109375" style="5" bestFit="1" customWidth="1"/>
    <col min="11" max="11" width="21.57421875" style="5" bestFit="1" customWidth="1"/>
    <col min="12" max="12" width="12.7109375" style="5" bestFit="1" customWidth="1"/>
    <col min="13" max="13" width="11.421875" style="5" customWidth="1"/>
    <col min="14" max="16384" width="8.8515625" style="5" customWidth="1"/>
  </cols>
  <sheetData>
    <row r="1" ht="18">
      <c r="B1" s="6" t="s">
        <v>463</v>
      </c>
    </row>
    <row r="2" ht="4.5" customHeight="1"/>
    <row r="3" spans="2:3" ht="15">
      <c r="B3" s="66" t="s">
        <v>411</v>
      </c>
      <c r="C3" s="67"/>
    </row>
    <row r="4" spans="2:3" ht="15">
      <c r="B4" s="27" t="s">
        <v>287</v>
      </c>
      <c r="C4" s="4"/>
    </row>
    <row r="5" spans="2:3" ht="15" thickBot="1">
      <c r="B5" s="27"/>
      <c r="C5" s="4"/>
    </row>
    <row r="6" spans="2:11" ht="46.2" customHeight="1">
      <c r="B6" s="394"/>
      <c r="C6" s="117" t="s">
        <v>169</v>
      </c>
      <c r="D6" s="68" t="s">
        <v>446</v>
      </c>
      <c r="E6" s="69" t="s">
        <v>151</v>
      </c>
      <c r="F6" s="69" t="s">
        <v>154</v>
      </c>
      <c r="G6" s="69" t="s">
        <v>288</v>
      </c>
      <c r="H6" s="69" t="s">
        <v>290</v>
      </c>
      <c r="I6" s="69" t="s">
        <v>289</v>
      </c>
      <c r="J6" s="69" t="s">
        <v>286</v>
      </c>
      <c r="K6" s="69" t="s">
        <v>372</v>
      </c>
    </row>
    <row r="7" spans="2:13" ht="15" thickBot="1">
      <c r="B7" s="395"/>
      <c r="C7" s="154" t="s">
        <v>383</v>
      </c>
      <c r="D7" s="148" t="s">
        <v>125</v>
      </c>
      <c r="E7" s="149" t="s">
        <v>384</v>
      </c>
      <c r="F7" s="159" t="s">
        <v>155</v>
      </c>
      <c r="G7" s="159" t="s">
        <v>155</v>
      </c>
      <c r="H7" s="149" t="s">
        <v>384</v>
      </c>
      <c r="I7" s="149" t="s">
        <v>384</v>
      </c>
      <c r="J7" s="149" t="s">
        <v>384</v>
      </c>
      <c r="K7" s="149" t="s">
        <v>384</v>
      </c>
      <c r="M7" s="123"/>
    </row>
    <row r="8" spans="2:13" ht="15">
      <c r="B8" s="155" t="s">
        <v>464</v>
      </c>
      <c r="C8" s="151"/>
      <c r="D8" s="152"/>
      <c r="E8" s="345">
        <v>9.6</v>
      </c>
      <c r="F8" s="217">
        <v>0</v>
      </c>
      <c r="G8" s="217">
        <v>0</v>
      </c>
      <c r="H8" s="153">
        <f>E8-E8*(F8+G8)</f>
        <v>9.6</v>
      </c>
      <c r="I8" s="153">
        <v>0</v>
      </c>
      <c r="J8" s="153">
        <v>0</v>
      </c>
      <c r="K8" s="216">
        <f>H8-I8+J8</f>
        <v>9.6</v>
      </c>
      <c r="M8" s="124"/>
    </row>
    <row r="9" spans="2:11" ht="15" thickBot="1">
      <c r="B9" s="111" t="s">
        <v>291</v>
      </c>
      <c r="C9" s="320">
        <v>0</v>
      </c>
      <c r="D9" s="321">
        <v>0</v>
      </c>
      <c r="E9" s="103">
        <f>C9*D9/10^6</f>
        <v>0</v>
      </c>
      <c r="F9" s="103"/>
      <c r="G9" s="252"/>
      <c r="H9" s="254"/>
      <c r="I9" s="102"/>
      <c r="J9" s="102"/>
      <c r="K9" s="102"/>
    </row>
    <row r="10" spans="2:8" ht="15">
      <c r="B10" s="27"/>
      <c r="C10" s="343"/>
      <c r="G10" s="253"/>
      <c r="H10" s="255"/>
    </row>
    <row r="11" spans="2:8" ht="14.25" customHeight="1">
      <c r="B11" s="123"/>
      <c r="C11" s="4"/>
      <c r="G11" s="253"/>
      <c r="H11" s="256"/>
    </row>
    <row r="12" spans="7:8" ht="15">
      <c r="G12" s="253"/>
      <c r="H12" s="255"/>
    </row>
  </sheetData>
  <mergeCells count="1">
    <mergeCell ref="B6:B7"/>
  </mergeCells>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L11"/>
  <sheetViews>
    <sheetView zoomScale="90" zoomScaleNormal="90" workbookViewId="0" topLeftCell="A1">
      <selection activeCell="E8" sqref="E8"/>
    </sheetView>
  </sheetViews>
  <sheetFormatPr defaultColWidth="8.8515625" defaultRowHeight="15"/>
  <cols>
    <col min="1" max="1" width="5.00390625" style="5" bestFit="1" customWidth="1"/>
    <col min="2" max="2" width="48.7109375" style="5" customWidth="1"/>
    <col min="3" max="4" width="20.7109375" style="5" customWidth="1"/>
    <col min="5" max="5" width="17.57421875" style="5" bestFit="1" customWidth="1"/>
    <col min="6" max="10" width="20.7109375" style="5" customWidth="1"/>
    <col min="11" max="11" width="12.7109375" style="5" bestFit="1" customWidth="1"/>
    <col min="12" max="12" width="11.421875" style="5" customWidth="1"/>
    <col min="13" max="16384" width="8.8515625" style="5" customWidth="1"/>
  </cols>
  <sheetData>
    <row r="1" ht="18">
      <c r="B1" s="6" t="s">
        <v>461</v>
      </c>
    </row>
    <row r="2" ht="4.5" customHeight="1"/>
    <row r="3" spans="2:3" ht="15">
      <c r="B3" s="66" t="s">
        <v>410</v>
      </c>
      <c r="C3" s="67"/>
    </row>
    <row r="4" spans="2:3" ht="15">
      <c r="B4" s="27" t="s">
        <v>292</v>
      </c>
      <c r="C4" s="4"/>
    </row>
    <row r="5" spans="2:3" ht="15" thickBot="1">
      <c r="B5" s="27"/>
      <c r="C5" s="4"/>
    </row>
    <row r="6" spans="2:10" ht="46.2" customHeight="1">
      <c r="B6" s="394"/>
      <c r="C6" s="117" t="s">
        <v>124</v>
      </c>
      <c r="D6" s="68" t="s">
        <v>446</v>
      </c>
      <c r="E6" s="69" t="s">
        <v>151</v>
      </c>
      <c r="F6" s="69" t="s">
        <v>154</v>
      </c>
      <c r="G6" s="69" t="s">
        <v>288</v>
      </c>
      <c r="H6" s="69" t="s">
        <v>294</v>
      </c>
      <c r="I6" s="69" t="s">
        <v>293</v>
      </c>
      <c r="J6" s="69" t="s">
        <v>295</v>
      </c>
    </row>
    <row r="7" spans="2:12" ht="15" thickBot="1">
      <c r="B7" s="395"/>
      <c r="C7" s="154" t="s">
        <v>383</v>
      </c>
      <c r="D7" s="148" t="s">
        <v>125</v>
      </c>
      <c r="E7" s="149" t="s">
        <v>384</v>
      </c>
      <c r="F7" s="159" t="s">
        <v>155</v>
      </c>
      <c r="G7" s="159" t="s">
        <v>155</v>
      </c>
      <c r="H7" s="149" t="s">
        <v>384</v>
      </c>
      <c r="I7" s="149" t="s">
        <v>384</v>
      </c>
      <c r="J7" s="149" t="s">
        <v>384</v>
      </c>
      <c r="L7" s="123"/>
    </row>
    <row r="8" spans="2:12" ht="15">
      <c r="B8" s="155" t="s">
        <v>462</v>
      </c>
      <c r="C8" s="151"/>
      <c r="D8" s="152"/>
      <c r="E8" s="345">
        <v>0.5</v>
      </c>
      <c r="F8" s="217">
        <v>0</v>
      </c>
      <c r="G8" s="217">
        <v>0</v>
      </c>
      <c r="H8" s="153">
        <f>E8-E8*(F8+G8)</f>
        <v>0.5</v>
      </c>
      <c r="I8" s="153">
        <v>0</v>
      </c>
      <c r="J8" s="216">
        <f>H8+I8</f>
        <v>0.5</v>
      </c>
      <c r="L8" s="124"/>
    </row>
    <row r="9" spans="2:10" ht="29.4" thickBot="1">
      <c r="B9" s="111" t="s">
        <v>296</v>
      </c>
      <c r="C9" s="320">
        <v>0</v>
      </c>
      <c r="D9" s="321">
        <v>0</v>
      </c>
      <c r="E9" s="103">
        <f>C9*D9/10^6</f>
        <v>0</v>
      </c>
      <c r="F9" s="103"/>
      <c r="G9" s="103"/>
      <c r="H9" s="102"/>
      <c r="I9" s="102"/>
      <c r="J9" s="102"/>
    </row>
    <row r="10" spans="2:3" ht="15">
      <c r="B10" s="27"/>
      <c r="C10" s="343"/>
    </row>
    <row r="11" spans="2:8" ht="14.25" customHeight="1">
      <c r="B11" s="123"/>
      <c r="C11" s="4"/>
      <c r="H11" s="257"/>
    </row>
  </sheetData>
  <mergeCells count="1">
    <mergeCell ref="B6:B7"/>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K17"/>
  <sheetViews>
    <sheetView zoomScale="90" zoomScaleNormal="90" workbookViewId="0" topLeftCell="B1">
      <selection activeCell="C12" sqref="C12"/>
    </sheetView>
  </sheetViews>
  <sheetFormatPr defaultColWidth="8.8515625" defaultRowHeight="15"/>
  <cols>
    <col min="1" max="1" width="5.00390625" style="5" bestFit="1" customWidth="1"/>
    <col min="2" max="2" width="42.8515625" style="5" bestFit="1" customWidth="1"/>
    <col min="3" max="4" width="20.7109375" style="5" customWidth="1"/>
    <col min="5" max="5" width="17.57421875" style="5" bestFit="1" customWidth="1"/>
    <col min="6" max="6" width="10.28125" style="5" bestFit="1" customWidth="1"/>
    <col min="7" max="7" width="14.8515625" style="5" bestFit="1" customWidth="1"/>
    <col min="8" max="10" width="20.7109375" style="5" customWidth="1"/>
    <col min="11" max="11" width="6.00390625" style="5" bestFit="1" customWidth="1"/>
    <col min="12" max="16384" width="8.8515625" style="5" customWidth="1"/>
  </cols>
  <sheetData>
    <row r="1" ht="18">
      <c r="B1" s="6" t="s">
        <v>297</v>
      </c>
    </row>
    <row r="2" ht="4.5" customHeight="1"/>
    <row r="4" spans="2:3" ht="15">
      <c r="B4" s="7" t="s">
        <v>409</v>
      </c>
      <c r="C4" s="28" t="s">
        <v>306</v>
      </c>
    </row>
    <row r="5" spans="2:3" ht="15">
      <c r="B5" s="27" t="s">
        <v>298</v>
      </c>
      <c r="C5" s="4" t="s">
        <v>375</v>
      </c>
    </row>
    <row r="6" ht="15">
      <c r="C6" s="4" t="s">
        <v>376</v>
      </c>
    </row>
    <row r="7" ht="15" thickBot="1">
      <c r="C7" s="4"/>
    </row>
    <row r="8" spans="2:11" ht="28.8">
      <c r="B8" s="411"/>
      <c r="C8" s="222" t="s">
        <v>75</v>
      </c>
      <c r="D8" s="223" t="s">
        <v>303</v>
      </c>
      <c r="E8" s="68" t="s">
        <v>304</v>
      </c>
      <c r="F8" s="69" t="s">
        <v>302</v>
      </c>
      <c r="G8" s="234" t="s">
        <v>82</v>
      </c>
      <c r="H8" s="222" t="s">
        <v>305</v>
      </c>
      <c r="I8" s="223" t="s">
        <v>303</v>
      </c>
      <c r="J8" s="239" t="s">
        <v>305</v>
      </c>
      <c r="K8" s="234" t="s">
        <v>350</v>
      </c>
    </row>
    <row r="9" spans="2:11" ht="15" thickBot="1">
      <c r="B9" s="412"/>
      <c r="C9" s="218" t="s">
        <v>3</v>
      </c>
      <c r="D9" s="413" t="s">
        <v>4</v>
      </c>
      <c r="E9" s="414"/>
      <c r="F9" s="415"/>
      <c r="G9" s="235" t="s">
        <v>126</v>
      </c>
      <c r="H9" s="218" t="s">
        <v>3</v>
      </c>
      <c r="I9" s="218" t="s">
        <v>4</v>
      </c>
      <c r="J9" s="235" t="s">
        <v>126</v>
      </c>
      <c r="K9" s="235" t="s">
        <v>126</v>
      </c>
    </row>
    <row r="10" spans="2:11" ht="15">
      <c r="B10" s="64" t="s">
        <v>299</v>
      </c>
      <c r="C10" s="232">
        <v>0</v>
      </c>
      <c r="D10" s="224">
        <v>0</v>
      </c>
      <c r="E10" s="225">
        <v>0</v>
      </c>
      <c r="F10" s="226">
        <f>D10-E10</f>
        <v>0</v>
      </c>
      <c r="G10" s="232">
        <f>C10*F10/1000</f>
        <v>0</v>
      </c>
      <c r="H10" s="232">
        <v>0</v>
      </c>
      <c r="I10" s="224">
        <v>0</v>
      </c>
      <c r="J10" s="238">
        <f>H10*I10/1000</f>
        <v>0</v>
      </c>
      <c r="K10" s="238">
        <f>G10+J10</f>
        <v>0</v>
      </c>
    </row>
    <row r="11" spans="2:11" ht="15" thickBot="1">
      <c r="B11" s="219" t="s">
        <v>300</v>
      </c>
      <c r="C11" s="231">
        <v>0</v>
      </c>
      <c r="D11" s="228">
        <v>0</v>
      </c>
      <c r="E11" s="229">
        <v>0</v>
      </c>
      <c r="F11" s="230">
        <f>D11-E11</f>
        <v>0</v>
      </c>
      <c r="G11" s="231">
        <f>C11*F11/1000</f>
        <v>0</v>
      </c>
      <c r="H11" s="231">
        <v>0</v>
      </c>
      <c r="I11" s="228">
        <v>0</v>
      </c>
      <c r="J11" s="231">
        <f>H11*I11/1000</f>
        <v>0</v>
      </c>
      <c r="K11" s="231">
        <f aca="true" t="shared" si="0" ref="K11">G11+J11</f>
        <v>0</v>
      </c>
    </row>
    <row r="12" spans="2:11" ht="15" thickBot="1">
      <c r="B12" s="220" t="s">
        <v>301</v>
      </c>
      <c r="C12" s="233"/>
      <c r="D12" s="207"/>
      <c r="E12" s="208"/>
      <c r="F12" s="227"/>
      <c r="G12" s="236">
        <f>SUM(G10:G11)</f>
        <v>0</v>
      </c>
      <c r="H12" s="221"/>
      <c r="I12" s="221"/>
      <c r="J12" s="236">
        <f>SUM(J10:J11)</f>
        <v>0</v>
      </c>
      <c r="K12" s="236">
        <v>53.34</v>
      </c>
    </row>
    <row r="13" spans="2:3" ht="15">
      <c r="B13" s="237" t="s">
        <v>307</v>
      </c>
      <c r="C13" s="356"/>
    </row>
    <row r="14" ht="15">
      <c r="B14" s="237"/>
    </row>
    <row r="15" spans="2:10" ht="15">
      <c r="B15" s="25"/>
      <c r="G15" s="124"/>
      <c r="J15" s="124"/>
    </row>
    <row r="16" spans="7:10" ht="15">
      <c r="G16" s="124"/>
      <c r="J16" s="124"/>
    </row>
    <row r="17" ht="15">
      <c r="K17" s="124"/>
    </row>
  </sheetData>
  <mergeCells count="2">
    <mergeCell ref="B8:B9"/>
    <mergeCell ref="D9:F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M92"/>
  <sheetViews>
    <sheetView zoomScale="90" zoomScaleNormal="90" workbookViewId="0" topLeftCell="B79">
      <selection activeCell="E82" sqref="E82"/>
    </sheetView>
  </sheetViews>
  <sheetFormatPr defaultColWidth="8.8515625" defaultRowHeight="15"/>
  <cols>
    <col min="1" max="1" width="5.00390625" style="5" bestFit="1" customWidth="1"/>
    <col min="2" max="2" width="76.421875" style="5" bestFit="1" customWidth="1"/>
    <col min="3" max="12" width="20.7109375" style="5" customWidth="1"/>
    <col min="13" max="16384" width="8.8515625" style="5" customWidth="1"/>
  </cols>
  <sheetData>
    <row r="1" ht="18">
      <c r="B1" s="6" t="s">
        <v>308</v>
      </c>
    </row>
    <row r="2" ht="4.5" customHeight="1"/>
    <row r="4" spans="2:3" ht="15">
      <c r="B4" s="7" t="s">
        <v>407</v>
      </c>
      <c r="C4" s="4"/>
    </row>
    <row r="5" spans="2:3" ht="15">
      <c r="B5" s="27" t="s">
        <v>309</v>
      </c>
      <c r="C5" s="4"/>
    </row>
    <row r="6" ht="15">
      <c r="C6" s="4"/>
    </row>
    <row r="7" spans="2:5" ht="15">
      <c r="B7" s="27" t="s">
        <v>316</v>
      </c>
      <c r="C7" s="4"/>
      <c r="E7" s="123"/>
    </row>
    <row r="8" ht="15" thickBot="1">
      <c r="C8" s="4"/>
    </row>
    <row r="9" spans="2:3" ht="15">
      <c r="B9" s="64" t="s">
        <v>325</v>
      </c>
      <c r="C9" s="259">
        <v>220.49</v>
      </c>
    </row>
    <row r="10" spans="2:5" ht="15" thickBot="1">
      <c r="B10" s="283" t="s">
        <v>387</v>
      </c>
      <c r="C10" s="260">
        <f>C12+C24</f>
        <v>0</v>
      </c>
      <c r="E10" s="124"/>
    </row>
    <row r="11" spans="2:3" ht="15">
      <c r="B11" s="284" t="s">
        <v>326</v>
      </c>
      <c r="C11" s="342">
        <v>208</v>
      </c>
    </row>
    <row r="12" spans="2:5" ht="15" thickBot="1">
      <c r="B12" s="283" t="s">
        <v>387</v>
      </c>
      <c r="C12" s="115">
        <f>C20+C22</f>
        <v>0</v>
      </c>
      <c r="E12" s="124"/>
    </row>
    <row r="13" spans="2:3" ht="15">
      <c r="B13" s="284" t="s">
        <v>327</v>
      </c>
      <c r="C13" s="246"/>
    </row>
    <row r="14" spans="2:3" ht="15">
      <c r="B14" s="285" t="s">
        <v>388</v>
      </c>
      <c r="C14" s="261">
        <v>0</v>
      </c>
    </row>
    <row r="15" spans="2:3" ht="15">
      <c r="B15" s="285" t="s">
        <v>389</v>
      </c>
      <c r="C15" s="261">
        <v>0</v>
      </c>
    </row>
    <row r="16" spans="2:3" ht="15">
      <c r="B16" s="285" t="s">
        <v>390</v>
      </c>
      <c r="C16" s="261">
        <v>0</v>
      </c>
    </row>
    <row r="17" spans="2:3" ht="15">
      <c r="B17" s="285" t="s">
        <v>391</v>
      </c>
      <c r="C17" s="261">
        <f>C14-C15+C16</f>
        <v>0</v>
      </c>
    </row>
    <row r="18" spans="2:3" ht="15">
      <c r="B18" s="285" t="s">
        <v>317</v>
      </c>
      <c r="C18" s="262">
        <v>0</v>
      </c>
    </row>
    <row r="19" spans="2:3" ht="15">
      <c r="B19" s="285" t="s">
        <v>318</v>
      </c>
      <c r="C19" s="262">
        <v>0</v>
      </c>
    </row>
    <row r="20" spans="2:5" ht="15" thickBot="1">
      <c r="B20" s="286" t="s">
        <v>387</v>
      </c>
      <c r="C20" s="332">
        <f>C17+C17*(C18+C19)/100</f>
        <v>0</v>
      </c>
      <c r="E20" s="124"/>
    </row>
    <row r="21" spans="2:3" ht="15">
      <c r="B21" s="284" t="s">
        <v>328</v>
      </c>
      <c r="C21" s="246"/>
    </row>
    <row r="22" spans="2:5" ht="15" thickBot="1">
      <c r="B22" s="283" t="s">
        <v>387</v>
      </c>
      <c r="C22" s="115">
        <f>(C20+C24)*0.2</f>
        <v>0</v>
      </c>
      <c r="E22" s="124"/>
    </row>
    <row r="23" spans="2:3" ht="15">
      <c r="B23" s="284" t="s">
        <v>329</v>
      </c>
      <c r="C23" s="351">
        <v>12.49</v>
      </c>
    </row>
    <row r="24" spans="2:5" ht="15" thickBot="1">
      <c r="B24" s="283" t="s">
        <v>387</v>
      </c>
      <c r="C24" s="115">
        <f>C29+C37+C53+C66</f>
        <v>0</v>
      </c>
      <c r="E24" s="124"/>
    </row>
    <row r="25" spans="2:3" ht="15">
      <c r="B25" s="284" t="s">
        <v>330</v>
      </c>
      <c r="C25" s="333"/>
    </row>
    <row r="26" spans="2:3" ht="15">
      <c r="B26" s="285" t="s">
        <v>319</v>
      </c>
      <c r="C26" s="262">
        <v>0</v>
      </c>
    </row>
    <row r="27" spans="2:3" ht="15">
      <c r="B27" s="285" t="s">
        <v>392</v>
      </c>
      <c r="C27" s="262">
        <v>0</v>
      </c>
    </row>
    <row r="28" spans="2:3" ht="15">
      <c r="B28" s="285" t="s">
        <v>393</v>
      </c>
      <c r="C28" s="261">
        <v>0</v>
      </c>
    </row>
    <row r="29" spans="2:5" ht="15" thickBot="1">
      <c r="B29" s="283" t="s">
        <v>387</v>
      </c>
      <c r="C29" s="115">
        <f>C26*C27/10^6+C28</f>
        <v>0</v>
      </c>
      <c r="E29" s="124"/>
    </row>
    <row r="30" spans="2:3" ht="15">
      <c r="B30" s="284" t="s">
        <v>331</v>
      </c>
      <c r="C30" s="333"/>
    </row>
    <row r="31" spans="2:3" ht="15">
      <c r="B31" s="285" t="s">
        <v>388</v>
      </c>
      <c r="C31" s="261">
        <v>0</v>
      </c>
    </row>
    <row r="32" spans="2:3" ht="15">
      <c r="B32" s="285" t="s">
        <v>389</v>
      </c>
      <c r="C32" s="261">
        <v>0</v>
      </c>
    </row>
    <row r="33" spans="2:3" ht="15">
      <c r="B33" s="285" t="s">
        <v>390</v>
      </c>
      <c r="C33" s="261">
        <v>0</v>
      </c>
    </row>
    <row r="34" spans="2:3" ht="15">
      <c r="B34" s="285" t="s">
        <v>391</v>
      </c>
      <c r="C34" s="261">
        <f>C31-C32+C33</f>
        <v>0</v>
      </c>
    </row>
    <row r="35" spans="2:3" ht="15">
      <c r="B35" s="285" t="s">
        <v>317</v>
      </c>
      <c r="C35" s="262">
        <v>0</v>
      </c>
    </row>
    <row r="36" spans="2:3" ht="15">
      <c r="B36" s="285" t="s">
        <v>318</v>
      </c>
      <c r="C36" s="262">
        <v>0</v>
      </c>
    </row>
    <row r="37" spans="2:5" ht="15" thickBot="1">
      <c r="B37" s="283" t="s">
        <v>387</v>
      </c>
      <c r="C37" s="115">
        <f>C34+C34*(C35+C36)/100</f>
        <v>0</v>
      </c>
      <c r="E37" s="124"/>
    </row>
    <row r="38" spans="2:3" ht="15">
      <c r="B38" s="284" t="s">
        <v>332</v>
      </c>
      <c r="C38" s="333"/>
    </row>
    <row r="39" spans="2:3" ht="15">
      <c r="B39" s="285" t="s">
        <v>319</v>
      </c>
      <c r="C39" s="262">
        <v>0</v>
      </c>
    </row>
    <row r="40" spans="2:3" ht="15">
      <c r="B40" s="285" t="s">
        <v>320</v>
      </c>
      <c r="C40" s="262">
        <v>0</v>
      </c>
    </row>
    <row r="41" spans="2:3" ht="15">
      <c r="B41" s="285" t="s">
        <v>392</v>
      </c>
      <c r="C41" s="262">
        <v>0</v>
      </c>
    </row>
    <row r="42" spans="2:3" ht="15">
      <c r="B42" s="285" t="s">
        <v>394</v>
      </c>
      <c r="C42" s="261">
        <f>C39*C40/100*C41/10^6</f>
        <v>0</v>
      </c>
    </row>
    <row r="43" spans="2:3" ht="15">
      <c r="B43" s="285" t="s">
        <v>321</v>
      </c>
      <c r="C43" s="262">
        <v>0</v>
      </c>
    </row>
    <row r="44" spans="2:3" ht="15">
      <c r="B44" s="285" t="s">
        <v>320</v>
      </c>
      <c r="C44" s="262">
        <v>0</v>
      </c>
    </row>
    <row r="45" spans="2:3" ht="15">
      <c r="B45" s="285" t="s">
        <v>392</v>
      </c>
      <c r="C45" s="262">
        <v>0</v>
      </c>
    </row>
    <row r="46" spans="2:3" ht="15">
      <c r="B46" s="285" t="s">
        <v>395</v>
      </c>
      <c r="C46" s="261">
        <f>C43*C44/100*C45/10^6</f>
        <v>0</v>
      </c>
    </row>
    <row r="47" spans="2:3" ht="15">
      <c r="B47" s="285" t="s">
        <v>322</v>
      </c>
      <c r="C47" s="262">
        <v>0</v>
      </c>
    </row>
    <row r="48" spans="2:3" ht="15">
      <c r="B48" s="285" t="s">
        <v>323</v>
      </c>
      <c r="C48" s="261">
        <v>0</v>
      </c>
    </row>
    <row r="49" spans="2:3" ht="15">
      <c r="B49" s="285" t="s">
        <v>324</v>
      </c>
      <c r="C49" s="262">
        <f>C47*C48/100</f>
        <v>0</v>
      </c>
    </row>
    <row r="50" spans="2:3" ht="15">
      <c r="B50" s="285" t="s">
        <v>320</v>
      </c>
      <c r="C50" s="262">
        <v>0</v>
      </c>
    </row>
    <row r="51" spans="2:3" ht="15">
      <c r="B51" s="285" t="s">
        <v>392</v>
      </c>
      <c r="C51" s="262">
        <v>0</v>
      </c>
    </row>
    <row r="52" spans="2:3" ht="15">
      <c r="B52" s="285" t="s">
        <v>396</v>
      </c>
      <c r="C52" s="261">
        <f>C49*C50/100*C51/10^6</f>
        <v>0</v>
      </c>
    </row>
    <row r="53" spans="2:5" ht="15" thickBot="1">
      <c r="B53" s="283" t="s">
        <v>387</v>
      </c>
      <c r="C53" s="115">
        <f>C42+C46-C52</f>
        <v>0</v>
      </c>
      <c r="E53" s="124"/>
    </row>
    <row r="54" spans="2:3" ht="15">
      <c r="B54" s="287" t="s">
        <v>333</v>
      </c>
      <c r="C54" s="174"/>
    </row>
    <row r="55" spans="2:3" ht="15">
      <c r="B55" s="285" t="s">
        <v>319</v>
      </c>
      <c r="C55" s="262">
        <v>0</v>
      </c>
    </row>
    <row r="56" spans="2:3" ht="15">
      <c r="B56" s="285" t="s">
        <v>392</v>
      </c>
      <c r="C56" s="262">
        <v>0</v>
      </c>
    </row>
    <row r="57" spans="2:3" ht="15">
      <c r="B57" s="285" t="s">
        <v>394</v>
      </c>
      <c r="C57" s="261">
        <f>C55*C56/10^6</f>
        <v>0</v>
      </c>
    </row>
    <row r="58" spans="2:3" ht="15">
      <c r="B58" s="285" t="s">
        <v>321</v>
      </c>
      <c r="C58" s="262">
        <v>0</v>
      </c>
    </row>
    <row r="59" spans="2:3" ht="15">
      <c r="B59" s="285" t="s">
        <v>392</v>
      </c>
      <c r="C59" s="262">
        <v>0</v>
      </c>
    </row>
    <row r="60" spans="2:3" ht="15">
      <c r="B60" s="285" t="s">
        <v>395</v>
      </c>
      <c r="C60" s="261">
        <f>C58*C59/10^6</f>
        <v>0</v>
      </c>
    </row>
    <row r="61" spans="2:3" ht="15">
      <c r="B61" s="285" t="s">
        <v>322</v>
      </c>
      <c r="C61" s="262">
        <v>0</v>
      </c>
    </row>
    <row r="62" spans="2:3" ht="15">
      <c r="B62" s="285" t="s">
        <v>323</v>
      </c>
      <c r="C62" s="262">
        <v>0</v>
      </c>
    </row>
    <row r="63" spans="2:3" ht="15">
      <c r="B63" s="285" t="s">
        <v>324</v>
      </c>
      <c r="C63" s="262">
        <f>C61*C62/100</f>
        <v>0</v>
      </c>
    </row>
    <row r="64" spans="2:3" ht="15">
      <c r="B64" s="285" t="s">
        <v>392</v>
      </c>
      <c r="C64" s="262">
        <v>0</v>
      </c>
    </row>
    <row r="65" spans="2:3" ht="15">
      <c r="B65" s="285" t="s">
        <v>396</v>
      </c>
      <c r="C65" s="261">
        <f>C63*C64/10^6</f>
        <v>0</v>
      </c>
    </row>
    <row r="66" spans="2:5" ht="15" thickBot="1">
      <c r="B66" s="283" t="s">
        <v>387</v>
      </c>
      <c r="C66" s="115">
        <f>C57+C60-C65</f>
        <v>0</v>
      </c>
      <c r="E66" s="124"/>
    </row>
    <row r="67" ht="15">
      <c r="C67" s="4"/>
    </row>
    <row r="68" ht="15" thickBot="1">
      <c r="C68" s="4"/>
    </row>
    <row r="69" spans="2:8" ht="28.8">
      <c r="B69" s="411"/>
      <c r="C69" s="223" t="s">
        <v>315</v>
      </c>
      <c r="D69" s="68" t="s">
        <v>313</v>
      </c>
      <c r="E69" s="68" t="s">
        <v>288</v>
      </c>
      <c r="F69" s="69" t="s">
        <v>314</v>
      </c>
      <c r="H69" s="123"/>
    </row>
    <row r="70" spans="2:13" ht="15" thickBot="1">
      <c r="B70" s="412"/>
      <c r="C70" s="247" t="s">
        <v>384</v>
      </c>
      <c r="D70" s="243" t="s">
        <v>155</v>
      </c>
      <c r="E70" s="243" t="s">
        <v>155</v>
      </c>
      <c r="F70" s="159" t="s">
        <v>384</v>
      </c>
      <c r="M70" s="123"/>
    </row>
    <row r="71" spans="2:8" ht="15">
      <c r="B71" s="241" t="s">
        <v>310</v>
      </c>
      <c r="C71" s="248">
        <v>208</v>
      </c>
      <c r="D71" s="249">
        <v>0</v>
      </c>
      <c r="E71" s="249">
        <v>0</v>
      </c>
      <c r="F71" s="245">
        <f>C71-C71*(D71+E71)/100</f>
        <v>208</v>
      </c>
      <c r="H71" s="124"/>
    </row>
    <row r="72" spans="2:8" ht="15" thickBot="1">
      <c r="B72" s="240" t="s">
        <v>311</v>
      </c>
      <c r="C72" s="250">
        <v>12.49</v>
      </c>
      <c r="D72" s="244">
        <v>0</v>
      </c>
      <c r="E72" s="244">
        <v>0</v>
      </c>
      <c r="F72" s="138">
        <f aca="true" t="shared" si="0" ref="F72">C72-C72*(D72+E72)/100</f>
        <v>12.49</v>
      </c>
      <c r="H72" s="124"/>
    </row>
    <row r="73" spans="2:8" ht="15" thickBot="1">
      <c r="B73" s="220" t="s">
        <v>312</v>
      </c>
      <c r="C73" s="251">
        <f>C71+C72</f>
        <v>220.49</v>
      </c>
      <c r="D73" s="208"/>
      <c r="E73" s="208"/>
      <c r="F73" s="267">
        <f>F71+F72</f>
        <v>220.49</v>
      </c>
      <c r="H73" s="124"/>
    </row>
    <row r="74" ht="15">
      <c r="B74" s="237" t="s">
        <v>307</v>
      </c>
    </row>
    <row r="75" ht="15">
      <c r="C75" s="124"/>
    </row>
    <row r="76" ht="15">
      <c r="C76" s="124"/>
    </row>
    <row r="77" spans="2:3" ht="15">
      <c r="B77" s="66" t="s">
        <v>408</v>
      </c>
      <c r="C77" s="124"/>
    </row>
    <row r="78" spans="2:3" ht="15">
      <c r="B78" s="27" t="s">
        <v>334</v>
      </c>
      <c r="C78" s="124"/>
    </row>
    <row r="79" spans="2:3" ht="15" thickBot="1">
      <c r="B79" s="27"/>
      <c r="C79" s="4"/>
    </row>
    <row r="80" spans="2:12" ht="61.2" customHeight="1">
      <c r="B80" s="394"/>
      <c r="C80" s="223" t="s">
        <v>335</v>
      </c>
      <c r="D80" s="68" t="s">
        <v>446</v>
      </c>
      <c r="E80" s="69" t="s">
        <v>336</v>
      </c>
      <c r="F80" s="223" t="s">
        <v>343</v>
      </c>
      <c r="G80" s="69" t="s">
        <v>156</v>
      </c>
      <c r="H80" s="117" t="s">
        <v>154</v>
      </c>
      <c r="I80" s="68" t="s">
        <v>288</v>
      </c>
      <c r="J80" s="69" t="s">
        <v>344</v>
      </c>
      <c r="L80" s="123"/>
    </row>
    <row r="81" spans="2:13" ht="15" thickBot="1">
      <c r="B81" s="395"/>
      <c r="C81" s="157" t="s">
        <v>383</v>
      </c>
      <c r="D81" s="148" t="s">
        <v>125</v>
      </c>
      <c r="E81" s="149" t="s">
        <v>384</v>
      </c>
      <c r="F81" s="247" t="s">
        <v>155</v>
      </c>
      <c r="G81" s="159" t="s">
        <v>384</v>
      </c>
      <c r="H81" s="242" t="s">
        <v>155</v>
      </c>
      <c r="I81" s="243" t="s">
        <v>155</v>
      </c>
      <c r="J81" s="149" t="s">
        <v>384</v>
      </c>
      <c r="M81" s="123"/>
    </row>
    <row r="82" spans="2:13" ht="15">
      <c r="B82" s="155" t="s">
        <v>349</v>
      </c>
      <c r="C82" s="269"/>
      <c r="D82" s="152"/>
      <c r="E82" s="147"/>
      <c r="F82" s="279"/>
      <c r="G82" s="217"/>
      <c r="H82" s="275"/>
      <c r="I82" s="270"/>
      <c r="J82" s="258">
        <v>237.71</v>
      </c>
      <c r="L82" s="124"/>
      <c r="M82" s="124"/>
    </row>
    <row r="83" spans="2:13" ht="15">
      <c r="B83" s="265" t="s">
        <v>337</v>
      </c>
      <c r="C83" s="271"/>
      <c r="D83" s="263"/>
      <c r="E83" s="106">
        <f>SUM(E84:E85)</f>
        <v>0</v>
      </c>
      <c r="F83" s="280">
        <v>0</v>
      </c>
      <c r="G83" s="106">
        <f>E83-E83*F83</f>
        <v>0</v>
      </c>
      <c r="H83" s="277">
        <v>0</v>
      </c>
      <c r="I83" s="272">
        <v>0</v>
      </c>
      <c r="J83" s="268">
        <f>G83-G83*(H83+I83)/100</f>
        <v>0</v>
      </c>
      <c r="L83" s="124"/>
      <c r="M83" s="124"/>
    </row>
    <row r="84" spans="2:13" ht="15">
      <c r="B84" s="266" t="s">
        <v>341</v>
      </c>
      <c r="C84" s="334">
        <v>0</v>
      </c>
      <c r="D84" s="263">
        <v>0</v>
      </c>
      <c r="E84" s="106">
        <f>C84*D84/10^6</f>
        <v>0</v>
      </c>
      <c r="F84" s="280"/>
      <c r="G84" s="264"/>
      <c r="H84" s="276"/>
      <c r="I84" s="273"/>
      <c r="J84" s="268"/>
      <c r="M84" s="124"/>
    </row>
    <row r="85" spans="2:13" ht="15">
      <c r="B85" s="266" t="s">
        <v>342</v>
      </c>
      <c r="C85" s="334">
        <v>0</v>
      </c>
      <c r="D85" s="263">
        <v>0</v>
      </c>
      <c r="E85" s="106">
        <f>C85*D85/10^6</f>
        <v>0</v>
      </c>
      <c r="F85" s="280"/>
      <c r="G85" s="264"/>
      <c r="H85" s="276"/>
      <c r="I85" s="273"/>
      <c r="J85" s="268"/>
      <c r="M85" s="124"/>
    </row>
    <row r="86" spans="2:13" ht="15">
      <c r="B86" s="265" t="s">
        <v>338</v>
      </c>
      <c r="C86" s="271"/>
      <c r="D86" s="263"/>
      <c r="E86" s="106">
        <f>SUM(E87:E88)</f>
        <v>0</v>
      </c>
      <c r="F86" s="280">
        <v>0</v>
      </c>
      <c r="G86" s="106">
        <f>E86-E86*F86</f>
        <v>0</v>
      </c>
      <c r="H86" s="277">
        <v>0</v>
      </c>
      <c r="I86" s="272">
        <v>0</v>
      </c>
      <c r="J86" s="268">
        <f>G86-G86*(H86+I86)/100</f>
        <v>0</v>
      </c>
      <c r="L86" s="124"/>
      <c r="M86" s="124"/>
    </row>
    <row r="87" spans="2:13" ht="15">
      <c r="B87" s="266" t="s">
        <v>341</v>
      </c>
      <c r="C87" s="334">
        <v>0</v>
      </c>
      <c r="D87" s="263">
        <v>0</v>
      </c>
      <c r="E87" s="106">
        <f>C87*D87/10^6</f>
        <v>0</v>
      </c>
      <c r="F87" s="280"/>
      <c r="G87" s="264"/>
      <c r="H87" s="276"/>
      <c r="I87" s="273"/>
      <c r="J87" s="268"/>
      <c r="M87" s="124"/>
    </row>
    <row r="88" spans="2:13" ht="15">
      <c r="B88" s="266" t="s">
        <v>342</v>
      </c>
      <c r="C88" s="334">
        <v>0</v>
      </c>
      <c r="D88" s="263">
        <v>0</v>
      </c>
      <c r="E88" s="106">
        <f>C88*D88/10^6</f>
        <v>0</v>
      </c>
      <c r="F88" s="280"/>
      <c r="G88" s="264"/>
      <c r="H88" s="276"/>
      <c r="I88" s="273"/>
      <c r="J88" s="268"/>
      <c r="M88" s="124"/>
    </row>
    <row r="89" spans="2:13" ht="15">
      <c r="B89" s="265" t="s">
        <v>339</v>
      </c>
      <c r="C89" s="334">
        <v>0</v>
      </c>
      <c r="D89" s="263">
        <v>0</v>
      </c>
      <c r="E89" s="106">
        <f>C89*D89/10^6</f>
        <v>0</v>
      </c>
      <c r="F89" s="280">
        <v>0</v>
      </c>
      <c r="G89" s="106">
        <f>E89-E89*F89</f>
        <v>0</v>
      </c>
      <c r="H89" s="277">
        <v>0</v>
      </c>
      <c r="I89" s="272">
        <v>0</v>
      </c>
      <c r="J89" s="268">
        <f>G89-G89*(H89+I89)/100</f>
        <v>0</v>
      </c>
      <c r="L89" s="124"/>
      <c r="M89" s="124"/>
    </row>
    <row r="90" spans="2:13" ht="15" thickBot="1">
      <c r="B90" s="111" t="s">
        <v>340</v>
      </c>
      <c r="C90" s="335">
        <v>0</v>
      </c>
      <c r="D90" s="321">
        <v>0</v>
      </c>
      <c r="E90" s="103">
        <f>C90*D90/10^6</f>
        <v>0</v>
      </c>
      <c r="F90" s="281">
        <v>0</v>
      </c>
      <c r="G90" s="103">
        <f>E90-E90*F90</f>
        <v>0</v>
      </c>
      <c r="H90" s="278">
        <v>0</v>
      </c>
      <c r="I90" s="116">
        <v>0</v>
      </c>
      <c r="J90" s="274">
        <f>G90-G90*(H90+I90)/100</f>
        <v>0</v>
      </c>
      <c r="L90" s="124"/>
      <c r="M90" s="124"/>
    </row>
    <row r="91" spans="2:3" ht="15">
      <c r="B91" s="27"/>
      <c r="C91" s="4"/>
    </row>
    <row r="92" spans="2:9" ht="14.25" customHeight="1">
      <c r="B92" s="123"/>
      <c r="C92" s="4"/>
      <c r="I92" s="257"/>
    </row>
  </sheetData>
  <mergeCells count="2">
    <mergeCell ref="B69:B70"/>
    <mergeCell ref="B80:B81"/>
  </mergeCells>
  <printOptions/>
  <pageMargins left="0.7" right="0.7" top="0.787401575" bottom="0.787401575" header="0.3" footer="0.3"/>
  <pageSetup horizontalDpi="600" verticalDpi="600" orientation="portrait" paperSize="9" scale="50" r:id="rId3"/>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C19"/>
  <sheetViews>
    <sheetView zoomScale="90" zoomScaleNormal="90" workbookViewId="0" topLeftCell="A1">
      <selection activeCell="C12" sqref="C12"/>
    </sheetView>
  </sheetViews>
  <sheetFormatPr defaultColWidth="8.8515625" defaultRowHeight="15"/>
  <cols>
    <col min="1" max="1" width="5.00390625" style="5" bestFit="1" customWidth="1"/>
    <col min="2" max="2" width="67.421875" style="5" customWidth="1"/>
    <col min="3" max="9" width="20.7109375" style="5" customWidth="1"/>
    <col min="10" max="16384" width="8.8515625" style="5" customWidth="1"/>
  </cols>
  <sheetData>
    <row r="1" ht="18">
      <c r="B1" s="6" t="s">
        <v>346</v>
      </c>
    </row>
    <row r="2" ht="4.5" customHeight="1"/>
    <row r="4" spans="2:3" ht="15">
      <c r="B4" s="7" t="s">
        <v>406</v>
      </c>
      <c r="C4" s="4"/>
    </row>
    <row r="5" spans="2:3" ht="15">
      <c r="B5" s="27" t="s">
        <v>345</v>
      </c>
      <c r="C5" s="4"/>
    </row>
    <row r="6" ht="15">
      <c r="C6" s="4"/>
    </row>
    <row r="7" spans="2:3" ht="15">
      <c r="B7" s="27" t="s">
        <v>454</v>
      </c>
      <c r="C7" s="4"/>
    </row>
    <row r="8" ht="15" thickBot="1">
      <c r="C8" s="4"/>
    </row>
    <row r="9" spans="2:3" ht="15" thickBot="1">
      <c r="B9" s="241" t="s">
        <v>348</v>
      </c>
      <c r="C9" s="282">
        <v>0</v>
      </c>
    </row>
    <row r="10" spans="2:3" ht="15" thickBot="1">
      <c r="B10" s="220" t="s">
        <v>347</v>
      </c>
      <c r="C10" s="289">
        <v>0</v>
      </c>
    </row>
    <row r="11" spans="2:3" ht="15">
      <c r="B11" s="64" t="s">
        <v>397</v>
      </c>
      <c r="C11" s="375">
        <v>234.35</v>
      </c>
    </row>
    <row r="12" spans="2:3" ht="15" thickBot="1">
      <c r="B12" s="213" t="s">
        <v>398</v>
      </c>
      <c r="C12" s="260" t="e">
        <f>C11/C10*100</f>
        <v>#DIV/0!</v>
      </c>
    </row>
    <row r="13" spans="2:3" ht="15">
      <c r="B13" s="64" t="str">
        <f>"Capital stock as of 31.12."&amp;RIGHT($B$4,4)-1&amp;" (in constant 2010 prices, million NAC)"</f>
        <v>Capital stock as of 31.12.2019 (in constant 2010 prices, million NAC)</v>
      </c>
      <c r="C13" s="290">
        <v>0</v>
      </c>
    </row>
    <row r="14" spans="2:3" ht="15" thickBot="1">
      <c r="B14" s="213" t="str">
        <f>"Capital stock as of 31.12."&amp;RIGHT($B$4,4)&amp;" (in constant 2010 prices, million NAC)"</f>
        <v>Capital stock as of 31.12.2020 (in constant 2010 prices, million NAC)</v>
      </c>
      <c r="C14" s="260" t="e">
        <f>C13+C12-C16</f>
        <v>#DIV/0!</v>
      </c>
    </row>
    <row r="15" spans="2:3" ht="15">
      <c r="B15" s="57" t="s">
        <v>399</v>
      </c>
      <c r="C15" s="288" t="e">
        <f>C16*C10/100</f>
        <v>#DIV/0!</v>
      </c>
    </row>
    <row r="16" spans="2:3" ht="15" thickBot="1">
      <c r="B16" s="213" t="s">
        <v>400</v>
      </c>
      <c r="C16" s="260" t="e">
        <f>C13*C9+C12*(1-(1-C9)^0.5)</f>
        <v>#DIV/0!</v>
      </c>
    </row>
    <row r="17" ht="15">
      <c r="C17" s="4"/>
    </row>
    <row r="18" ht="15">
      <c r="C18" s="4"/>
    </row>
    <row r="19" ht="15">
      <c r="B19" s="237"/>
    </row>
  </sheetData>
  <printOptions/>
  <pageMargins left="0.7" right="0.7" top="0.787401575" bottom="0.7874015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E27"/>
  <sheetViews>
    <sheetView zoomScale="90" zoomScaleNormal="90" workbookViewId="0" topLeftCell="A1">
      <selection activeCell="B20" sqref="B20"/>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ht="18">
      <c r="B1" s="6" t="s">
        <v>460</v>
      </c>
    </row>
    <row r="2" ht="4.5" customHeight="1"/>
    <row r="4" spans="2:3" ht="15">
      <c r="B4" s="7" t="s">
        <v>405</v>
      </c>
      <c r="C4" s="4" t="s">
        <v>376</v>
      </c>
    </row>
    <row r="5" spans="2:5" ht="15">
      <c r="B5" s="27" t="s">
        <v>351</v>
      </c>
      <c r="C5" s="4"/>
      <c r="D5" s="123"/>
      <c r="E5" s="123"/>
    </row>
    <row r="6" ht="15">
      <c r="C6" s="4"/>
    </row>
    <row r="7" spans="2:3" ht="15">
      <c r="B7" s="27" t="s">
        <v>352</v>
      </c>
      <c r="C7" s="4"/>
    </row>
    <row r="8" spans="3:5" ht="15" thickBot="1">
      <c r="C8" s="4"/>
      <c r="E8" s="192"/>
    </row>
    <row r="9" spans="2:3" ht="15">
      <c r="B9" s="284" t="s">
        <v>20</v>
      </c>
      <c r="C9" s="291">
        <v>20</v>
      </c>
    </row>
    <row r="10" spans="2:3" ht="15">
      <c r="B10" s="295" t="s">
        <v>21</v>
      </c>
      <c r="C10" s="292">
        <v>-2.5361660000000015</v>
      </c>
    </row>
    <row r="11" spans="2:3" ht="15">
      <c r="B11" s="295" t="s">
        <v>353</v>
      </c>
      <c r="C11" s="292">
        <v>0.6</v>
      </c>
    </row>
    <row r="12" spans="2:3" ht="15">
      <c r="B12" s="295" t="s">
        <v>354</v>
      </c>
      <c r="C12" s="292">
        <v>0.8</v>
      </c>
    </row>
    <row r="13" spans="2:3" ht="15">
      <c r="B13" s="295" t="s">
        <v>22</v>
      </c>
      <c r="C13" s="292">
        <v>0</v>
      </c>
    </row>
    <row r="14" spans="2:3" ht="15" thickBot="1">
      <c r="B14" s="296" t="s">
        <v>355</v>
      </c>
      <c r="C14" s="293">
        <v>12.8</v>
      </c>
    </row>
    <row r="15" spans="2:5" ht="15" thickBot="1">
      <c r="B15" s="220" t="s">
        <v>352</v>
      </c>
      <c r="C15" s="294">
        <f>SUM(C9:C14)</f>
        <v>31.663834</v>
      </c>
      <c r="E15" s="124"/>
    </row>
    <row r="16" ht="15">
      <c r="C16" s="4"/>
    </row>
    <row r="17" spans="2:3" ht="15">
      <c r="B17" s="27" t="s">
        <v>356</v>
      </c>
      <c r="C17" s="4"/>
    </row>
    <row r="18" ht="15" thickBot="1">
      <c r="C18" s="4" t="s">
        <v>469</v>
      </c>
    </row>
    <row r="19" spans="2:3" ht="15">
      <c r="B19" s="284" t="s">
        <v>357</v>
      </c>
      <c r="C19" s="297">
        <v>0</v>
      </c>
    </row>
    <row r="20" spans="2:3" ht="15">
      <c r="B20" s="295" t="s">
        <v>358</v>
      </c>
      <c r="C20" s="292">
        <v>0</v>
      </c>
    </row>
    <row r="21" spans="2:3" ht="15">
      <c r="B21" s="295" t="str">
        <f>"Price Index Input 1 for "&amp;RIGHT($B$4,4)-1&amp;" (2010=100)"</f>
        <v>Price Index Input 1 for 2019 (2010=100)</v>
      </c>
      <c r="C21" s="292">
        <v>0</v>
      </c>
    </row>
    <row r="22" spans="2:3" ht="15" thickBot="1">
      <c r="B22" s="295" t="str">
        <f>"Price Index Input 1 for "&amp;RIGHT($B$4,4)&amp;" (2010=100)"</f>
        <v>Price Index Input 1 for 2020 (2010=100)</v>
      </c>
      <c r="C22" s="292">
        <v>0</v>
      </c>
    </row>
    <row r="23" spans="2:5" ht="15" thickBot="1">
      <c r="B23" s="220" t="s">
        <v>356</v>
      </c>
      <c r="C23" s="294" t="e">
        <f>(C20/C22-C19/C21)*C22</f>
        <v>#DIV/0!</v>
      </c>
      <c r="E23" s="124"/>
    </row>
    <row r="25" ht="15">
      <c r="B25" s="27" t="s">
        <v>459</v>
      </c>
    </row>
    <row r="26" ht="15" thickBot="1"/>
    <row r="27" spans="2:5" ht="15" thickBot="1">
      <c r="B27" s="220" t="s">
        <v>459</v>
      </c>
      <c r="C27" s="294" t="e">
        <f>C15+C23</f>
        <v>#DIV/0!</v>
      </c>
      <c r="E27" s="124"/>
    </row>
  </sheetData>
  <printOptions/>
  <pageMargins left="0.7" right="0.7" top="0.787401575" bottom="0.787401575" header="0.3" footer="0.3"/>
  <pageSetup horizontalDpi="600" verticalDpi="600" orientation="portrait" paperSize="9" r:id="rId3"/>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1"/>
  <sheetViews>
    <sheetView zoomScale="90" zoomScaleNormal="90" workbookViewId="0" topLeftCell="A1">
      <selection activeCell="E22" sqref="E22"/>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
      <c r="B1" s="6" t="s">
        <v>359</v>
      </c>
      <c r="D1" s="215"/>
    </row>
    <row r="2" ht="4.5" customHeight="1"/>
    <row r="3" spans="2:6" ht="15">
      <c r="B3" s="66" t="s">
        <v>404</v>
      </c>
      <c r="C3" s="113"/>
      <c r="D3" s="113"/>
      <c r="E3" s="113"/>
      <c r="F3" s="113"/>
    </row>
    <row r="4" spans="2:6" ht="15">
      <c r="B4" s="27" t="s">
        <v>360</v>
      </c>
      <c r="C4" s="113"/>
      <c r="D4" s="113"/>
      <c r="E4" s="113"/>
      <c r="F4" s="113"/>
    </row>
    <row r="5" spans="2:6" ht="15" thickBot="1">
      <c r="B5" s="27"/>
      <c r="C5" s="113"/>
      <c r="D5" s="123"/>
      <c r="E5" s="113"/>
      <c r="F5" s="113"/>
    </row>
    <row r="6" spans="2:3" ht="16.5" customHeight="1">
      <c r="B6" s="408" t="s">
        <v>239</v>
      </c>
      <c r="C6" s="183" t="s">
        <v>126</v>
      </c>
    </row>
    <row r="7" spans="2:4" ht="15">
      <c r="B7" s="409"/>
      <c r="C7" s="184" t="s">
        <v>10</v>
      </c>
      <c r="D7" s="112"/>
    </row>
    <row r="8" spans="2:4" ht="15" thickBot="1">
      <c r="B8" s="410"/>
      <c r="C8" s="185" t="s">
        <v>384</v>
      </c>
      <c r="D8" s="113"/>
    </row>
    <row r="9" spans="1:4" ht="15">
      <c r="A9" s="190"/>
      <c r="B9" s="118" t="s">
        <v>362</v>
      </c>
      <c r="C9" s="301">
        <f>SUM(C10:C16)</f>
        <v>78.730709</v>
      </c>
      <c r="D9" s="257"/>
    </row>
    <row r="10" spans="1:3" ht="28.8">
      <c r="A10" s="299"/>
      <c r="B10" s="336" t="s">
        <v>367</v>
      </c>
      <c r="C10" s="193">
        <v>78.730709</v>
      </c>
    </row>
    <row r="11" spans="1:3" ht="15">
      <c r="A11" s="190"/>
      <c r="B11" s="336" t="s">
        <v>455</v>
      </c>
      <c r="C11" s="193">
        <v>0</v>
      </c>
    </row>
    <row r="12" spans="1:4" ht="15">
      <c r="A12" s="190"/>
      <c r="B12" s="336" t="s">
        <v>456</v>
      </c>
      <c r="C12" s="193">
        <v>0</v>
      </c>
      <c r="D12" s="298"/>
    </row>
    <row r="13" spans="1:3" ht="28.8">
      <c r="A13" s="190"/>
      <c r="B13" s="336" t="s">
        <v>363</v>
      </c>
      <c r="C13" s="193">
        <v>0</v>
      </c>
    </row>
    <row r="14" spans="1:3" ht="24" customHeight="1">
      <c r="A14" s="190"/>
      <c r="B14" s="336" t="s">
        <v>457</v>
      </c>
      <c r="C14" s="193">
        <v>0</v>
      </c>
    </row>
    <row r="15" spans="1:3" ht="32.4" customHeight="1">
      <c r="A15" s="190"/>
      <c r="B15" s="336" t="s">
        <v>458</v>
      </c>
      <c r="C15" s="193">
        <v>0</v>
      </c>
    </row>
    <row r="16" spans="1:3" ht="32.4" customHeight="1">
      <c r="A16" s="190"/>
      <c r="B16" s="337" t="s">
        <v>364</v>
      </c>
      <c r="C16" s="300">
        <v>0</v>
      </c>
    </row>
    <row r="17" spans="1:4" ht="15">
      <c r="A17" s="190"/>
      <c r="B17" s="189" t="s">
        <v>365</v>
      </c>
      <c r="C17" s="191">
        <f>C18</f>
        <v>0</v>
      </c>
      <c r="D17" s="257"/>
    </row>
    <row r="18" spans="1:3" ht="15" thickBot="1">
      <c r="A18" s="190"/>
      <c r="B18" s="336" t="s">
        <v>366</v>
      </c>
      <c r="C18" s="193">
        <v>0</v>
      </c>
    </row>
    <row r="19" spans="1:4" ht="15" thickBot="1">
      <c r="A19" s="190"/>
      <c r="B19" s="181" t="s">
        <v>361</v>
      </c>
      <c r="C19" s="194">
        <f>C9+C17</f>
        <v>78.730709</v>
      </c>
      <c r="D19" s="257"/>
    </row>
    <row r="21" spans="2:3" ht="15">
      <c r="B21" s="123"/>
      <c r="C21" s="124"/>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2"/>
  <sheetViews>
    <sheetView zoomScale="70" zoomScaleNormal="70" workbookViewId="0" topLeftCell="A5">
      <selection activeCell="C33" sqref="C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46</v>
      </c>
    </row>
    <row r="2" ht="4.5" customHeight="1"/>
    <row r="3" spans="2:3" ht="15">
      <c r="B3" s="7" t="s">
        <v>401</v>
      </c>
      <c r="C3" s="4" t="s">
        <v>29</v>
      </c>
    </row>
    <row r="4" spans="2:3" ht="15">
      <c r="B4" s="5" t="s">
        <v>47</v>
      </c>
      <c r="C4" s="4" t="s">
        <v>375</v>
      </c>
    </row>
    <row r="5" ht="14.25" customHeight="1">
      <c r="C5" s="4" t="s">
        <v>376</v>
      </c>
    </row>
    <row r="6" ht="14.25" customHeight="1" thickBot="1"/>
    <row r="7" spans="2:4" ht="16.5" customHeight="1" thickBot="1">
      <c r="B7" s="136"/>
      <c r="C7" s="137" t="s">
        <v>3</v>
      </c>
      <c r="D7" s="8"/>
    </row>
    <row r="8" spans="1:3" ht="15">
      <c r="A8" s="9">
        <v>1</v>
      </c>
      <c r="B8" s="127" t="s">
        <v>0</v>
      </c>
      <c r="C8" s="135">
        <v>394.3</v>
      </c>
    </row>
    <row r="9" spans="1:3" ht="15">
      <c r="A9" s="9">
        <v>2</v>
      </c>
      <c r="B9" s="10" t="s">
        <v>8</v>
      </c>
      <c r="C9" s="135">
        <v>15.9</v>
      </c>
    </row>
    <row r="10" spans="1:3" ht="15">
      <c r="A10" s="9">
        <v>3</v>
      </c>
      <c r="B10" s="11" t="s">
        <v>2</v>
      </c>
      <c r="C10" s="135">
        <v>378.4</v>
      </c>
    </row>
    <row r="11" spans="1:3" ht="15">
      <c r="A11" s="9">
        <v>6</v>
      </c>
      <c r="B11" s="10" t="s">
        <v>31</v>
      </c>
      <c r="C11" s="135">
        <v>30.8</v>
      </c>
    </row>
    <row r="12" spans="2:3" ht="15" thickBot="1">
      <c r="B12" s="12" t="s">
        <v>32</v>
      </c>
      <c r="C12" s="36">
        <f>IF(ISNUMBER(C11)=TRUE,C10-C11,C10)</f>
        <v>347.59999999999997</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v>78</v>
      </c>
      <c r="D17" s="129">
        <v>212.1912</v>
      </c>
      <c r="E17" s="130">
        <v>16.6</v>
      </c>
      <c r="F17" s="131">
        <v>15.2</v>
      </c>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v>6.4</v>
      </c>
      <c r="D20" s="18">
        <v>212.1912</v>
      </c>
      <c r="E20" s="19">
        <v>1.4</v>
      </c>
      <c r="F20" s="20">
        <v>1.3</v>
      </c>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128">
        <v>11.2</v>
      </c>
      <c r="D22" s="129">
        <v>212.1912</v>
      </c>
      <c r="E22" s="130">
        <v>2.4</v>
      </c>
      <c r="F22" s="20">
        <v>2.2</v>
      </c>
      <c r="G22" s="19"/>
      <c r="H22" s="20"/>
      <c r="I22" s="19"/>
      <c r="J22" s="20"/>
      <c r="K22" s="19"/>
      <c r="L22" s="20"/>
      <c r="N22" s="27"/>
    </row>
    <row r="23" spans="1:14" ht="15">
      <c r="A23" s="9" t="s">
        <v>41</v>
      </c>
      <c r="B23" s="17" t="s">
        <v>42</v>
      </c>
      <c r="C23" s="31">
        <v>283.5</v>
      </c>
      <c r="D23" s="18">
        <v>212.1912</v>
      </c>
      <c r="E23" s="19">
        <v>60.2</v>
      </c>
      <c r="F23" s="20">
        <v>55.4</v>
      </c>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v>-31.5</v>
      </c>
      <c r="D25" s="18">
        <v>212.1912</v>
      </c>
      <c r="E25" s="19">
        <v>-6.6840227999999975</v>
      </c>
      <c r="F25" s="20">
        <v>-6.156675</v>
      </c>
      <c r="G25" s="19"/>
      <c r="H25" s="20"/>
      <c r="I25" s="19"/>
      <c r="J25" s="20"/>
      <c r="K25" s="19"/>
      <c r="L25" s="20"/>
      <c r="N25" s="27"/>
    </row>
    <row r="26" spans="1:12" ht="15" thickBot="1">
      <c r="A26" s="9">
        <v>17</v>
      </c>
      <c r="B26" s="21" t="s">
        <v>9</v>
      </c>
      <c r="C26" s="32">
        <f>SUM(C17:C25)</f>
        <v>347.6</v>
      </c>
      <c r="D26" s="22"/>
      <c r="E26" s="23">
        <v>73.8</v>
      </c>
      <c r="F26" s="24">
        <v>67.9</v>
      </c>
      <c r="G26" s="23">
        <v>32.9</v>
      </c>
      <c r="H26" s="24">
        <v>32.9</v>
      </c>
      <c r="I26" s="23">
        <v>0</v>
      </c>
      <c r="J26" s="24">
        <v>0</v>
      </c>
      <c r="K26" s="23">
        <f>E26+G26-I26</f>
        <v>106.69999999999999</v>
      </c>
      <c r="L26" s="24">
        <f>F26+H26-J26</f>
        <v>100.80000000000001</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240" t="s">
        <v>377</v>
      </c>
      <c r="C31" s="140">
        <v>108.6</v>
      </c>
    </row>
    <row r="32" spans="2:3" ht="15" thickBot="1">
      <c r="B32" s="213" t="s">
        <v>378</v>
      </c>
      <c r="C32" s="26">
        <v>140.7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2"/>
  <sheetViews>
    <sheetView zoomScale="70" zoomScaleNormal="70" workbookViewId="0" topLeftCell="A2">
      <selection activeCell="H39" sqref="H3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48</v>
      </c>
    </row>
    <row r="2" ht="4.5" customHeight="1"/>
    <row r="3" spans="2:3" ht="15">
      <c r="B3" s="7" t="s">
        <v>402</v>
      </c>
      <c r="C3" s="4" t="s">
        <v>29</v>
      </c>
    </row>
    <row r="4" spans="2:3" ht="15">
      <c r="B4" s="5" t="s">
        <v>49</v>
      </c>
      <c r="C4" s="4" t="s">
        <v>375</v>
      </c>
    </row>
    <row r="5" ht="14.25" customHeight="1">
      <c r="C5" s="4" t="s">
        <v>376</v>
      </c>
    </row>
    <row r="6" ht="14.25" customHeight="1" thickBot="1"/>
    <row r="7" spans="2:4" ht="16.5" customHeight="1" thickBot="1">
      <c r="B7" s="136"/>
      <c r="C7" s="137" t="s">
        <v>3</v>
      </c>
      <c r="D7" s="8"/>
    </row>
    <row r="8" spans="1:3" ht="15">
      <c r="A8" s="9">
        <v>1</v>
      </c>
      <c r="B8" s="127" t="s">
        <v>0</v>
      </c>
      <c r="C8" s="135">
        <v>948.5</v>
      </c>
    </row>
    <row r="9" spans="1:3" ht="15">
      <c r="A9" s="9">
        <v>2</v>
      </c>
      <c r="B9" s="10" t="s">
        <v>8</v>
      </c>
      <c r="C9" s="29" t="s">
        <v>373</v>
      </c>
    </row>
    <row r="10" spans="1:3" ht="15">
      <c r="A10" s="9">
        <v>3</v>
      </c>
      <c r="B10" s="11" t="s">
        <v>2</v>
      </c>
      <c r="C10" s="30">
        <v>948.5</v>
      </c>
    </row>
    <row r="11" spans="1:3" ht="15">
      <c r="A11" s="9">
        <v>6</v>
      </c>
      <c r="B11" s="10" t="s">
        <v>31</v>
      </c>
      <c r="C11" s="29" t="s">
        <v>373</v>
      </c>
    </row>
    <row r="12" spans="2:3" ht="15" thickBot="1">
      <c r="B12" s="12" t="s">
        <v>32</v>
      </c>
      <c r="C12" s="36">
        <f>IF(ISNUMBER(C11)=TRUE,C10-C11,C10)</f>
        <v>948.5</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v>948.5</v>
      </c>
      <c r="D22" s="18">
        <v>33.08</v>
      </c>
      <c r="E22" s="19">
        <v>31.4</v>
      </c>
      <c r="F22" s="20">
        <v>35</v>
      </c>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t="s">
        <v>373</v>
      </c>
      <c r="D25" s="18" t="s">
        <v>373</v>
      </c>
      <c r="E25" s="19" t="s">
        <v>373</v>
      </c>
      <c r="F25" s="20"/>
      <c r="G25" s="19"/>
      <c r="H25" s="20"/>
      <c r="I25" s="19"/>
      <c r="J25" s="20"/>
      <c r="K25" s="19"/>
      <c r="L25" s="20"/>
      <c r="N25" s="27"/>
    </row>
    <row r="26" spans="1:12" ht="15" thickBot="1">
      <c r="A26" s="9">
        <v>17</v>
      </c>
      <c r="B26" s="21" t="s">
        <v>9</v>
      </c>
      <c r="C26" s="32">
        <f>SUM(C17:C25)</f>
        <v>948.5</v>
      </c>
      <c r="D26" s="22">
        <v>33.08</v>
      </c>
      <c r="E26" s="23">
        <v>31.4</v>
      </c>
      <c r="F26" s="24">
        <v>35</v>
      </c>
      <c r="G26" s="23">
        <v>3.8</v>
      </c>
      <c r="H26" s="24">
        <v>3.8</v>
      </c>
      <c r="I26" s="23">
        <v>0</v>
      </c>
      <c r="J26" s="24">
        <v>0</v>
      </c>
      <c r="K26" s="23">
        <f>E26+G26-I26</f>
        <v>35.199999999999996</v>
      </c>
      <c r="L26" s="24">
        <f>F26+H26-J26</f>
        <v>38.8</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240" t="s">
        <v>377</v>
      </c>
      <c r="C31" s="140">
        <v>89.7</v>
      </c>
    </row>
    <row r="32" spans="2:3" ht="15" thickBot="1">
      <c r="B32" s="213" t="s">
        <v>378</v>
      </c>
      <c r="C32" s="26">
        <v>94.7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2"/>
  <sheetViews>
    <sheetView zoomScale="80" zoomScaleNormal="80" workbookViewId="0" topLeftCell="A1">
      <selection activeCell="E6" sqref="E6"/>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4" ht="18">
      <c r="B1" s="6" t="s">
        <v>50</v>
      </c>
      <c r="D1" s="27" t="s">
        <v>471</v>
      </c>
    </row>
    <row r="2" ht="4.5" customHeight="1"/>
    <row r="3" spans="2:3" ht="15">
      <c r="B3" s="7" t="s">
        <v>403</v>
      </c>
      <c r="C3" s="4" t="s">
        <v>29</v>
      </c>
    </row>
    <row r="4" spans="2:3" ht="15">
      <c r="B4" s="5" t="s">
        <v>51</v>
      </c>
      <c r="C4" s="4" t="s">
        <v>375</v>
      </c>
    </row>
    <row r="5" ht="14.25" customHeight="1">
      <c r="C5" s="4" t="s">
        <v>376</v>
      </c>
    </row>
    <row r="6" ht="14.25" customHeight="1" thickBot="1">
      <c r="E6" t="s">
        <v>473</v>
      </c>
    </row>
    <row r="7" spans="2:4" ht="16.5" customHeight="1" thickBot="1">
      <c r="B7" s="136"/>
      <c r="C7" s="137" t="s">
        <v>3</v>
      </c>
      <c r="D7" s="8"/>
    </row>
    <row r="8" spans="1:3" ht="15">
      <c r="A8" s="9">
        <v>1</v>
      </c>
      <c r="B8" s="127" t="s">
        <v>0</v>
      </c>
      <c r="C8" s="141">
        <v>0</v>
      </c>
    </row>
    <row r="9" spans="1:3" ht="15">
      <c r="A9" s="9">
        <v>2</v>
      </c>
      <c r="B9" s="10" t="s">
        <v>8</v>
      </c>
      <c r="C9" s="29" t="s">
        <v>373</v>
      </c>
    </row>
    <row r="10" spans="1:3" ht="15">
      <c r="A10" s="9">
        <v>3</v>
      </c>
      <c r="B10" s="11" t="s">
        <v>2</v>
      </c>
      <c r="C10" s="52">
        <v>0</v>
      </c>
    </row>
    <row r="11" spans="1:3" ht="15">
      <c r="A11" s="9">
        <v>6</v>
      </c>
      <c r="B11" s="10" t="s">
        <v>31</v>
      </c>
      <c r="C11" s="29" t="s">
        <v>373</v>
      </c>
    </row>
    <row r="12" spans="2:3" ht="15" thickBot="1">
      <c r="B12" s="12" t="s">
        <v>32</v>
      </c>
      <c r="C12" s="53">
        <f>IF(ISNUMBER(C11)=TRUE,C10-C11,C10)</f>
        <v>0</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42" t="s">
        <v>373</v>
      </c>
      <c r="D17" s="129" t="s">
        <v>373</v>
      </c>
      <c r="E17" s="130" t="s">
        <v>373</v>
      </c>
      <c r="F17" s="131"/>
      <c r="G17" s="130"/>
      <c r="H17" s="131"/>
      <c r="I17" s="130"/>
      <c r="J17" s="131"/>
      <c r="K17" s="130"/>
      <c r="L17" s="131"/>
      <c r="N17" s="27"/>
    </row>
    <row r="18" spans="1:14" ht="15">
      <c r="A18" s="9">
        <v>8</v>
      </c>
      <c r="B18" s="17" t="s">
        <v>34</v>
      </c>
      <c r="C18" s="40" t="s">
        <v>373</v>
      </c>
      <c r="D18" s="18"/>
      <c r="E18" s="19"/>
      <c r="F18" s="20"/>
      <c r="G18" s="19"/>
      <c r="H18" s="20"/>
      <c r="I18" s="19"/>
      <c r="J18" s="20"/>
      <c r="K18" s="19"/>
      <c r="L18" s="20"/>
      <c r="N18" s="27"/>
    </row>
    <row r="19" spans="1:14" ht="15">
      <c r="A19" s="9">
        <v>10</v>
      </c>
      <c r="B19" s="17" t="s">
        <v>35</v>
      </c>
      <c r="C19" s="40" t="s">
        <v>373</v>
      </c>
      <c r="D19" s="18" t="s">
        <v>373</v>
      </c>
      <c r="E19" s="19" t="s">
        <v>373</v>
      </c>
      <c r="F19" s="20"/>
      <c r="G19" s="19"/>
      <c r="H19" s="20"/>
      <c r="I19" s="19"/>
      <c r="J19" s="20"/>
      <c r="K19" s="19"/>
      <c r="L19" s="20"/>
      <c r="N19" s="27"/>
    </row>
    <row r="20" spans="1:14" ht="15">
      <c r="A20" s="9">
        <v>11</v>
      </c>
      <c r="B20" s="17" t="s">
        <v>36</v>
      </c>
      <c r="C20" s="40" t="s">
        <v>373</v>
      </c>
      <c r="D20" s="18" t="s">
        <v>373</v>
      </c>
      <c r="E20" s="19" t="s">
        <v>373</v>
      </c>
      <c r="F20" s="20"/>
      <c r="G20" s="19"/>
      <c r="H20" s="20"/>
      <c r="I20" s="19"/>
      <c r="J20" s="20"/>
      <c r="K20" s="19"/>
      <c r="L20" s="20"/>
      <c r="N20" s="27"/>
    </row>
    <row r="21" spans="1:14" ht="15">
      <c r="A21" s="9" t="s">
        <v>37</v>
      </c>
      <c r="B21" s="17" t="s">
        <v>38</v>
      </c>
      <c r="C21" s="40" t="s">
        <v>373</v>
      </c>
      <c r="D21" s="18" t="s">
        <v>373</v>
      </c>
      <c r="E21" s="19" t="s">
        <v>373</v>
      </c>
      <c r="F21" s="20"/>
      <c r="G21" s="19"/>
      <c r="H21" s="20"/>
      <c r="I21" s="19"/>
      <c r="J21" s="20"/>
      <c r="K21" s="19"/>
      <c r="L21" s="20"/>
      <c r="N21" s="27"/>
    </row>
    <row r="22" spans="1:14" ht="15">
      <c r="A22" s="9" t="s">
        <v>39</v>
      </c>
      <c r="B22" s="17" t="s">
        <v>40</v>
      </c>
      <c r="C22" s="40">
        <v>0</v>
      </c>
      <c r="D22" s="18">
        <v>0</v>
      </c>
      <c r="E22" s="19">
        <v>0</v>
      </c>
      <c r="F22" s="20"/>
      <c r="G22" s="19"/>
      <c r="H22" s="20"/>
      <c r="I22" s="19"/>
      <c r="J22" s="20"/>
      <c r="K22" s="19"/>
      <c r="L22" s="20"/>
      <c r="N22" s="27"/>
    </row>
    <row r="23" spans="1:14" ht="15">
      <c r="A23" s="9" t="s">
        <v>41</v>
      </c>
      <c r="B23" s="17" t="s">
        <v>42</v>
      </c>
      <c r="C23" s="40" t="s">
        <v>373</v>
      </c>
      <c r="D23" s="18" t="s">
        <v>373</v>
      </c>
      <c r="E23" s="19" t="s">
        <v>373</v>
      </c>
      <c r="F23" s="20"/>
      <c r="G23" s="19"/>
      <c r="H23" s="20"/>
      <c r="I23" s="19"/>
      <c r="J23" s="20"/>
      <c r="K23" s="19"/>
      <c r="L23" s="20"/>
      <c r="N23" s="27"/>
    </row>
    <row r="24" spans="1:14" ht="15">
      <c r="A24" s="9">
        <v>13</v>
      </c>
      <c r="B24" s="17" t="s">
        <v>43</v>
      </c>
      <c r="C24" s="40" t="s">
        <v>373</v>
      </c>
      <c r="D24" s="18" t="s">
        <v>373</v>
      </c>
      <c r="E24" s="19" t="s">
        <v>373</v>
      </c>
      <c r="F24" s="20"/>
      <c r="G24" s="19"/>
      <c r="H24" s="20"/>
      <c r="I24" s="19"/>
      <c r="J24" s="20"/>
      <c r="K24" s="19"/>
      <c r="L24" s="20"/>
      <c r="N24" s="27"/>
    </row>
    <row r="25" spans="1:14" ht="15" thickBot="1">
      <c r="A25" s="9">
        <v>16</v>
      </c>
      <c r="B25" s="17" t="s">
        <v>27</v>
      </c>
      <c r="C25" s="40" t="s">
        <v>373</v>
      </c>
      <c r="D25" s="18" t="s">
        <v>373</v>
      </c>
      <c r="E25" s="19" t="s">
        <v>373</v>
      </c>
      <c r="F25" s="20"/>
      <c r="G25" s="19"/>
      <c r="H25" s="20"/>
      <c r="I25" s="19"/>
      <c r="J25" s="20"/>
      <c r="K25" s="19"/>
      <c r="L25" s="20"/>
      <c r="N25" s="27"/>
    </row>
    <row r="26" spans="1:12" ht="15" thickBot="1">
      <c r="A26" s="9">
        <v>17</v>
      </c>
      <c r="B26" s="21" t="s">
        <v>9</v>
      </c>
      <c r="C26" s="55">
        <f>SUM(C17:C25)</f>
        <v>0</v>
      </c>
      <c r="D26" s="22"/>
      <c r="E26" s="23">
        <v>0</v>
      </c>
      <c r="F26" s="24">
        <v>0</v>
      </c>
      <c r="G26" s="23">
        <v>0</v>
      </c>
      <c r="H26" s="24">
        <v>0</v>
      </c>
      <c r="I26" s="23">
        <v>0</v>
      </c>
      <c r="J26" s="24">
        <v>0</v>
      </c>
      <c r="K26" s="23">
        <f>E26+G26-I26</f>
        <v>0</v>
      </c>
      <c r="L26" s="24">
        <f>F26+H26-J26</f>
        <v>0</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0</v>
      </c>
    </row>
    <row r="32" spans="2:3" ht="15" thickBot="1">
      <c r="B32" s="312" t="s">
        <v>378</v>
      </c>
      <c r="C32" s="26">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2"/>
  <sheetViews>
    <sheetView zoomScale="80" zoomScaleNormal="80" workbookViewId="0" topLeftCell="A1">
      <selection activeCell="C30" sqref="C30:C32"/>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52</v>
      </c>
    </row>
    <row r="2" ht="4.5" customHeight="1"/>
    <row r="3" spans="2:3" ht="15">
      <c r="B3" s="7" t="s">
        <v>445</v>
      </c>
      <c r="C3" s="4" t="s">
        <v>29</v>
      </c>
    </row>
    <row r="4" spans="2:3" ht="15">
      <c r="B4" s="5" t="s">
        <v>53</v>
      </c>
      <c r="C4" s="4" t="s">
        <v>375</v>
      </c>
    </row>
    <row r="5" ht="14.25" customHeight="1">
      <c r="C5" s="4" t="s">
        <v>376</v>
      </c>
    </row>
    <row r="6" ht="14.25" customHeight="1" thickBot="1"/>
    <row r="7" spans="2:4" ht="16.5" customHeight="1" thickBot="1">
      <c r="B7" s="136"/>
      <c r="C7" s="137" t="s">
        <v>3</v>
      </c>
      <c r="D7" s="8"/>
    </row>
    <row r="8" spans="1:3" ht="15">
      <c r="A8" s="9">
        <v>1</v>
      </c>
      <c r="B8" s="127" t="s">
        <v>0</v>
      </c>
      <c r="C8" s="135">
        <v>8719.8</v>
      </c>
    </row>
    <row r="9" spans="1:3" ht="15">
      <c r="A9" s="9">
        <v>2</v>
      </c>
      <c r="B9" s="10" t="s">
        <v>8</v>
      </c>
      <c r="C9" s="29">
        <v>0</v>
      </c>
    </row>
    <row r="10" spans="1:3" ht="15">
      <c r="A10" s="9">
        <v>3</v>
      </c>
      <c r="B10" s="11" t="s">
        <v>2</v>
      </c>
      <c r="C10" s="30">
        <v>8719.8</v>
      </c>
    </row>
    <row r="11" spans="1:3" ht="15">
      <c r="A11" s="9">
        <v>6</v>
      </c>
      <c r="B11" s="10" t="s">
        <v>31</v>
      </c>
      <c r="C11" s="29" t="s">
        <v>373</v>
      </c>
    </row>
    <row r="12" spans="2:3" ht="15" thickBot="1">
      <c r="B12" s="12" t="s">
        <v>32</v>
      </c>
      <c r="C12" s="36">
        <f>IF(ISNUMBER(C11)=TRUE,C10-C11,C10)</f>
        <v>8719.8</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v>8719.8</v>
      </c>
      <c r="D17" s="129">
        <v>24.34</v>
      </c>
      <c r="E17" s="130">
        <v>212.3</v>
      </c>
      <c r="F17" s="131">
        <v>249.7</v>
      </c>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t="s">
        <v>373</v>
      </c>
      <c r="D20" s="18" t="s">
        <v>373</v>
      </c>
      <c r="E20" s="19" t="s">
        <v>373</v>
      </c>
      <c r="F20" s="20"/>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t="s">
        <v>373</v>
      </c>
      <c r="D22" s="18" t="s">
        <v>373</v>
      </c>
      <c r="E22" s="19" t="s">
        <v>373</v>
      </c>
      <c r="F22" s="20"/>
      <c r="G22" s="19"/>
      <c r="H22" s="20"/>
      <c r="I22" s="19"/>
      <c r="J22" s="20"/>
      <c r="K22" s="19"/>
      <c r="L22" s="20"/>
      <c r="N22" s="27"/>
    </row>
    <row r="23" spans="1:14" ht="15">
      <c r="A23" s="9" t="s">
        <v>41</v>
      </c>
      <c r="B23" s="17" t="s">
        <v>42</v>
      </c>
      <c r="C23" s="31" t="s">
        <v>373</v>
      </c>
      <c r="D23" s="18" t="s">
        <v>373</v>
      </c>
      <c r="E23" s="19" t="s">
        <v>373</v>
      </c>
      <c r="F23" s="20"/>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t="s">
        <v>373</v>
      </c>
      <c r="D25" s="18" t="s">
        <v>373</v>
      </c>
      <c r="E25" s="19" t="s">
        <v>373</v>
      </c>
      <c r="F25" s="20"/>
      <c r="G25" s="19"/>
      <c r="H25" s="20"/>
      <c r="I25" s="19"/>
      <c r="J25" s="20"/>
      <c r="K25" s="19"/>
      <c r="L25" s="20"/>
      <c r="N25" s="27"/>
    </row>
    <row r="26" spans="1:12" ht="15" thickBot="1">
      <c r="A26" s="9">
        <v>17</v>
      </c>
      <c r="B26" s="21" t="s">
        <v>9</v>
      </c>
      <c r="C26" s="32">
        <f>SUM(C17:C25)</f>
        <v>8719.8</v>
      </c>
      <c r="D26" s="341">
        <f>E26/C26*1000</f>
        <v>24.346888690107576</v>
      </c>
      <c r="E26" s="23">
        <v>212.3</v>
      </c>
      <c r="F26" s="24">
        <v>249.7</v>
      </c>
      <c r="G26" s="23">
        <v>0.1</v>
      </c>
      <c r="H26" s="24">
        <v>0.1</v>
      </c>
      <c r="I26" s="23">
        <v>0</v>
      </c>
      <c r="J26" s="24">
        <v>0</v>
      </c>
      <c r="K26" s="23">
        <f>E26+G26-I26</f>
        <v>212.4</v>
      </c>
      <c r="L26" s="24">
        <f>F26+H26-J26</f>
        <v>249.79999999999998</v>
      </c>
    </row>
    <row r="27" spans="3:12" ht="15">
      <c r="C27" s="13"/>
      <c r="E27" s="13"/>
      <c r="F27" s="13"/>
      <c r="G27" s="13"/>
      <c r="H27" s="13"/>
      <c r="I27" s="13"/>
      <c r="J27" s="13"/>
      <c r="K27" s="13"/>
      <c r="L27" s="13"/>
    </row>
    <row r="28" ht="15">
      <c r="B28" s="25"/>
    </row>
    <row r="29" ht="15" thickBot="1"/>
    <row r="30" spans="2:3" ht="15" thickBot="1">
      <c r="B30" s="136"/>
      <c r="C30" s="353">
        <v>2020</v>
      </c>
    </row>
    <row r="31" spans="2:3" ht="15">
      <c r="B31" s="311" t="s">
        <v>377</v>
      </c>
      <c r="C31" s="357">
        <v>85</v>
      </c>
    </row>
    <row r="32" spans="2:3" ht="15" thickBot="1">
      <c r="B32" s="312" t="s">
        <v>378</v>
      </c>
      <c r="C32" s="358">
        <v>100.4</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2"/>
  <sheetViews>
    <sheetView zoomScale="80" zoomScaleNormal="80" workbookViewId="0" topLeftCell="A1">
      <selection activeCell="C33" sqref="C33"/>
    </sheetView>
  </sheetViews>
  <sheetFormatPr defaultColWidth="8.8515625" defaultRowHeight="15"/>
  <cols>
    <col min="1" max="1" width="5.00390625" style="5" bestFit="1" customWidth="1"/>
    <col min="2" max="2" width="42.8515625" style="5" bestFit="1" customWidth="1"/>
    <col min="3" max="3" width="16.7109375" style="5"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
      <c r="B1" s="6" t="s">
        <v>54</v>
      </c>
    </row>
    <row r="2" ht="4.5" customHeight="1"/>
    <row r="3" spans="2:3" ht="15">
      <c r="B3" s="7" t="s">
        <v>444</v>
      </c>
      <c r="C3" s="4" t="s">
        <v>29</v>
      </c>
    </row>
    <row r="4" spans="2:3" ht="15">
      <c r="B4" s="5" t="s">
        <v>55</v>
      </c>
      <c r="C4" s="4" t="s">
        <v>375</v>
      </c>
    </row>
    <row r="5" ht="14.25" customHeight="1">
      <c r="C5" s="4" t="s">
        <v>376</v>
      </c>
    </row>
    <row r="6" ht="14.25" customHeight="1" thickBot="1"/>
    <row r="7" spans="2:4" ht="16.5" customHeight="1" thickBot="1">
      <c r="B7" s="136"/>
      <c r="C7" s="137" t="s">
        <v>3</v>
      </c>
      <c r="D7" s="8"/>
    </row>
    <row r="8" spans="1:3" ht="15">
      <c r="A8" s="9">
        <v>1</v>
      </c>
      <c r="B8" s="127" t="s">
        <v>0</v>
      </c>
      <c r="C8" s="135">
        <v>225.4</v>
      </c>
    </row>
    <row r="9" spans="1:3" ht="15">
      <c r="A9" s="9">
        <v>2</v>
      </c>
      <c r="B9" s="10" t="s">
        <v>8</v>
      </c>
      <c r="C9" s="29">
        <v>69.9</v>
      </c>
    </row>
    <row r="10" spans="1:3" ht="15">
      <c r="A10" s="9">
        <v>3</v>
      </c>
      <c r="B10" s="11" t="s">
        <v>2</v>
      </c>
      <c r="C10" s="30">
        <v>155.5</v>
      </c>
    </row>
    <row r="11" spans="1:3" ht="15">
      <c r="A11" s="9">
        <v>6</v>
      </c>
      <c r="B11" s="10" t="s">
        <v>31</v>
      </c>
      <c r="C11" s="29" t="s">
        <v>373</v>
      </c>
    </row>
    <row r="12" spans="2:3" ht="15" thickBot="1">
      <c r="B12" s="12" t="s">
        <v>32</v>
      </c>
      <c r="C12" s="36">
        <f>IF(ISNUMBER(C11)=TRUE,C10-C11,C10)</f>
        <v>155.5</v>
      </c>
    </row>
    <row r="13" spans="2:3" ht="15">
      <c r="B13" s="13"/>
      <c r="C13" s="14"/>
    </row>
    <row r="14" spans="2:3" ht="15" thickBot="1">
      <c r="B14" s="15"/>
      <c r="C14" s="16"/>
    </row>
    <row r="15" spans="2:14" ht="16.5" customHeight="1">
      <c r="B15" s="383" t="s">
        <v>1</v>
      </c>
      <c r="C15" s="385" t="s">
        <v>3</v>
      </c>
      <c r="D15" s="387" t="s">
        <v>4</v>
      </c>
      <c r="E15" s="389" t="s">
        <v>5</v>
      </c>
      <c r="F15" s="390"/>
      <c r="G15" s="389" t="s">
        <v>6</v>
      </c>
      <c r="H15" s="390"/>
      <c r="I15" s="389" t="s">
        <v>12</v>
      </c>
      <c r="J15" s="390"/>
      <c r="K15" s="381" t="s">
        <v>7</v>
      </c>
      <c r="L15" s="382"/>
      <c r="N15" s="25"/>
    </row>
    <row r="16" spans="2:12" ht="15" thickBot="1">
      <c r="B16" s="384"/>
      <c r="C16" s="386"/>
      <c r="D16" s="388"/>
      <c r="E16" s="132" t="s">
        <v>10</v>
      </c>
      <c r="F16" s="133" t="s">
        <v>11</v>
      </c>
      <c r="G16" s="132" t="s">
        <v>10</v>
      </c>
      <c r="H16" s="133" t="s">
        <v>11</v>
      </c>
      <c r="I16" s="132" t="s">
        <v>10</v>
      </c>
      <c r="J16" s="133" t="s">
        <v>11</v>
      </c>
      <c r="K16" s="132" t="s">
        <v>10</v>
      </c>
      <c r="L16" s="134" t="s">
        <v>11</v>
      </c>
    </row>
    <row r="17" spans="1:14" ht="15">
      <c r="A17" s="9">
        <v>7</v>
      </c>
      <c r="B17" s="127" t="s">
        <v>33</v>
      </c>
      <c r="C17" s="128" t="s">
        <v>373</v>
      </c>
      <c r="D17" s="129" t="s">
        <v>373</v>
      </c>
      <c r="E17" s="130" t="s">
        <v>373</v>
      </c>
      <c r="F17" s="131"/>
      <c r="G17" s="130"/>
      <c r="H17" s="131"/>
      <c r="I17" s="130"/>
      <c r="J17" s="131"/>
      <c r="K17" s="130"/>
      <c r="L17" s="131"/>
      <c r="N17" s="27"/>
    </row>
    <row r="18" spans="1:14" ht="15">
      <c r="A18" s="9">
        <v>8</v>
      </c>
      <c r="B18" s="17" t="s">
        <v>34</v>
      </c>
      <c r="C18" s="31" t="s">
        <v>373</v>
      </c>
      <c r="D18" s="18"/>
      <c r="E18" s="19"/>
      <c r="F18" s="20"/>
      <c r="G18" s="19"/>
      <c r="H18" s="20"/>
      <c r="I18" s="19"/>
      <c r="J18" s="20"/>
      <c r="K18" s="19"/>
      <c r="L18" s="20"/>
      <c r="N18" s="27"/>
    </row>
    <row r="19" spans="1:14" ht="15">
      <c r="A19" s="9">
        <v>10</v>
      </c>
      <c r="B19" s="17" t="s">
        <v>35</v>
      </c>
      <c r="C19" s="31" t="s">
        <v>373</v>
      </c>
      <c r="D19" s="18" t="s">
        <v>373</v>
      </c>
      <c r="E19" s="19" t="s">
        <v>373</v>
      </c>
      <c r="F19" s="20"/>
      <c r="G19" s="19"/>
      <c r="H19" s="20"/>
      <c r="I19" s="19"/>
      <c r="J19" s="20"/>
      <c r="K19" s="19"/>
      <c r="L19" s="20"/>
      <c r="N19" s="27"/>
    </row>
    <row r="20" spans="1:14" ht="15">
      <c r="A20" s="9">
        <v>11</v>
      </c>
      <c r="B20" s="17" t="s">
        <v>36</v>
      </c>
      <c r="C20" s="31">
        <v>93.2</v>
      </c>
      <c r="D20" s="18">
        <v>454.44</v>
      </c>
      <c r="E20" s="19">
        <v>42.4</v>
      </c>
      <c r="F20" s="20">
        <v>48.5</v>
      </c>
      <c r="G20" s="19"/>
      <c r="H20" s="20"/>
      <c r="I20" s="19"/>
      <c r="J20" s="20"/>
      <c r="K20" s="19"/>
      <c r="L20" s="20"/>
      <c r="N20" s="27"/>
    </row>
    <row r="21" spans="1:14" ht="15">
      <c r="A21" s="9" t="s">
        <v>37</v>
      </c>
      <c r="B21" s="17" t="s">
        <v>38</v>
      </c>
      <c r="C21" s="31" t="s">
        <v>373</v>
      </c>
      <c r="D21" s="18" t="s">
        <v>373</v>
      </c>
      <c r="E21" s="19" t="s">
        <v>373</v>
      </c>
      <c r="F21" s="20"/>
      <c r="G21" s="19"/>
      <c r="H21" s="20"/>
      <c r="I21" s="19"/>
      <c r="J21" s="20"/>
      <c r="K21" s="19"/>
      <c r="L21" s="20"/>
      <c r="N21" s="27"/>
    </row>
    <row r="22" spans="1:14" ht="15">
      <c r="A22" s="9" t="s">
        <v>39</v>
      </c>
      <c r="B22" s="17" t="s">
        <v>40</v>
      </c>
      <c r="C22" s="31">
        <v>27.5</v>
      </c>
      <c r="D22" s="18">
        <v>454.44</v>
      </c>
      <c r="E22" s="19">
        <v>12.5</v>
      </c>
      <c r="F22" s="20">
        <v>14.3</v>
      </c>
      <c r="G22" s="19"/>
      <c r="H22" s="20"/>
      <c r="I22" s="19"/>
      <c r="J22" s="20"/>
      <c r="K22" s="19"/>
      <c r="L22" s="20"/>
      <c r="N22" s="27"/>
    </row>
    <row r="23" spans="1:14" ht="15">
      <c r="A23" s="9" t="s">
        <v>41</v>
      </c>
      <c r="B23" s="17" t="s">
        <v>42</v>
      </c>
      <c r="C23" s="31">
        <v>33.4</v>
      </c>
      <c r="D23" s="18">
        <v>454.44</v>
      </c>
      <c r="E23" s="19">
        <v>15.2</v>
      </c>
      <c r="F23" s="20">
        <v>17.4</v>
      </c>
      <c r="G23" s="19"/>
      <c r="H23" s="20"/>
      <c r="I23" s="19"/>
      <c r="J23" s="20"/>
      <c r="K23" s="19"/>
      <c r="L23" s="20"/>
      <c r="N23" s="27"/>
    </row>
    <row r="24" spans="1:14" ht="15">
      <c r="A24" s="9">
        <v>13</v>
      </c>
      <c r="B24" s="17" t="s">
        <v>43</v>
      </c>
      <c r="C24" s="31" t="s">
        <v>373</v>
      </c>
      <c r="D24" s="18" t="s">
        <v>373</v>
      </c>
      <c r="E24" s="19" t="s">
        <v>373</v>
      </c>
      <c r="F24" s="20"/>
      <c r="G24" s="19"/>
      <c r="H24" s="20"/>
      <c r="I24" s="19"/>
      <c r="J24" s="20"/>
      <c r="K24" s="19"/>
      <c r="L24" s="20"/>
      <c r="N24" s="27"/>
    </row>
    <row r="25" spans="1:14" ht="15" thickBot="1">
      <c r="A25" s="9">
        <v>16</v>
      </c>
      <c r="B25" s="17" t="s">
        <v>27</v>
      </c>
      <c r="C25" s="31">
        <v>1.4</v>
      </c>
      <c r="D25" s="18">
        <v>454.44</v>
      </c>
      <c r="E25" s="19">
        <v>0.6</v>
      </c>
      <c r="F25" s="20">
        <v>0.7</v>
      </c>
      <c r="G25" s="19"/>
      <c r="H25" s="20"/>
      <c r="I25" s="19"/>
      <c r="J25" s="20"/>
      <c r="K25" s="19"/>
      <c r="L25" s="20"/>
      <c r="N25" s="27"/>
    </row>
    <row r="26" spans="1:12" ht="15" thickBot="1">
      <c r="A26" s="9">
        <v>17</v>
      </c>
      <c r="B26" s="21" t="s">
        <v>9</v>
      </c>
      <c r="C26" s="32">
        <f>SUM(C17:C25)</f>
        <v>155.5</v>
      </c>
      <c r="D26" s="22">
        <v>454.44</v>
      </c>
      <c r="E26" s="23">
        <v>70.7</v>
      </c>
      <c r="F26" s="23">
        <v>80.9</v>
      </c>
      <c r="G26" s="23">
        <v>4.5</v>
      </c>
      <c r="H26" s="23">
        <v>4.5</v>
      </c>
      <c r="I26" s="23">
        <v>0</v>
      </c>
      <c r="J26" s="23">
        <v>0</v>
      </c>
      <c r="K26" s="23">
        <f>E26+G26-I26</f>
        <v>75.2</v>
      </c>
      <c r="L26" s="24">
        <f>F26+H26-J26</f>
        <v>85.4</v>
      </c>
    </row>
    <row r="27" spans="3:12" ht="15">
      <c r="C27" s="13"/>
      <c r="E27" s="13"/>
      <c r="F27" s="13"/>
      <c r="G27" s="13"/>
      <c r="H27" s="13"/>
      <c r="I27" s="13"/>
      <c r="J27" s="13"/>
      <c r="K27" s="13"/>
      <c r="L27" s="13"/>
    </row>
    <row r="28" ht="15">
      <c r="B28" s="25"/>
    </row>
    <row r="29" ht="15" thickBot="1"/>
    <row r="30" spans="2:3" ht="15" thickBot="1">
      <c r="B30" s="136"/>
      <c r="C30" s="139">
        <v>2020</v>
      </c>
    </row>
    <row r="31" spans="2:3" ht="15">
      <c r="B31" s="311" t="s">
        <v>377</v>
      </c>
      <c r="C31" s="140">
        <v>87.3</v>
      </c>
    </row>
    <row r="32" spans="2:3" ht="15" thickBot="1">
      <c r="B32" s="312" t="s">
        <v>378</v>
      </c>
      <c r="C32" s="26">
        <v>101</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Vaida</cp:lastModifiedBy>
  <cp:lastPrinted>2016-09-08T14:26:34Z</cp:lastPrinted>
  <dcterms:created xsi:type="dcterms:W3CDTF">2016-01-21T15:35:08Z</dcterms:created>
  <dcterms:modified xsi:type="dcterms:W3CDTF">2022-12-29T07:40:11Z</dcterms:modified>
  <cp:category/>
  <cp:version/>
  <cp:contentType/>
  <cp:contentStatus/>
</cp:coreProperties>
</file>