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8800" windowHeight="11700" tabRatio="599" firstSheet="1" activeTab="1"/>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transfers'!$A$1:$C$19</definedName>
    <definedName name="_xlnm.Print_Area" localSheetId="40">'Interest payable'!$A$1:$K$11</definedName>
    <definedName name="_xlnm.Print_Area" localSheetId="37">'Other taxes on production'!$A$1:$E$23</definedName>
  </definedNames>
  <calcPr calcId="162913"/>
</workbook>
</file>

<file path=xl/comments3.xml><?xml version="1.0" encoding="utf-8"?>
<comments xmlns="http://schemas.openxmlformats.org/spreadsheetml/2006/main">
  <authors>
    <author>MAYER Christina</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List>
</comments>
</file>

<file path=xl/comments31.xml><?xml version="1.0" encoding="utf-8"?>
<comments xmlns="http://schemas.openxmlformats.org/spreadsheetml/2006/main">
  <authors>
    <author>MAYER Christina</author>
  </authors>
  <commentList>
    <comment ref="C20" authorId="0">
      <text>
        <r>
          <rPr>
            <sz val="9"/>
            <rFont val="Tahoma"/>
            <family val="2"/>
          </rPr>
          <t>as obtained from output calculations for crops</t>
        </r>
      </text>
    </comment>
    <comment ref="D20" authorId="0">
      <text>
        <r>
          <rPr>
            <sz val="9"/>
            <rFont val="Tahoma"/>
            <family val="2"/>
          </rPr>
          <t>as obtained from output calculations for crops</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20" authorId="0">
      <text>
        <r>
          <rPr>
            <sz val="9"/>
            <rFont val="Tahoma"/>
            <family val="2"/>
          </rPr>
          <t>extrapolation of FADN values</t>
        </r>
      </text>
    </comment>
    <comment ref="C21" authorId="0">
      <text>
        <r>
          <rPr>
            <sz val="9"/>
            <rFont val="Tahoma"/>
            <family val="2"/>
          </rPr>
          <t>extrapolation of FADN values</t>
        </r>
      </text>
    </comment>
  </commentList>
</comments>
</file>

<file path=xl/sharedStrings.xml><?xml version="1.0" encoding="utf-8"?>
<sst xmlns="http://schemas.openxmlformats.org/spreadsheetml/2006/main" count="1852" uniqueCount="446">
  <si>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</si>
  <si>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</si>
  <si>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</si>
  <si>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</si>
  <si>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</si>
  <si>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</si>
  <si>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</si>
  <si>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</si>
  <si>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</si>
  <si>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</si>
  <si>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</si>
  <si>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</si>
  <si>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</si>
  <si>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</si>
  <si>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</si>
  <si>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</si>
  <si>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</si>
  <si>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</si>
  <si>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</si>
  <si>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</si>
  <si>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</si>
  <si>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</si>
  <si>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Wine</t>
  </si>
  <si>
    <t>Other taxes on production</t>
  </si>
  <si>
    <t>Other subsidies on production</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</si>
  <si>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</si>
  <si>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</si>
  <si>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</si>
  <si>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</si>
  <si>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</si>
  <si>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</si>
  <si>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</si>
  <si>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</si>
  <si>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</si>
  <si>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</si>
  <si>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</si>
  <si>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</si>
  <si>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</si>
  <si>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</si>
  <si>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</si>
  <si>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</si>
  <si>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</si>
  <si>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</si>
  <si>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</si>
  <si>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</si>
  <si>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Numerical example - Sugar beet (including seeds)</t>
  </si>
  <si>
    <t>(NC 02400)</t>
  </si>
  <si>
    <t>Numerical example - Other industrial crops</t>
  </si>
  <si>
    <t>(NC 02920)</t>
  </si>
  <si>
    <t>Numerical example - Forage plants</t>
  </si>
  <si>
    <t>Numerical example - Fresh vegetables</t>
  </si>
  <si>
    <t>Numerical example - Nursery plants, ornamental plants and flowers (including Christmas trees)</t>
  </si>
  <si>
    <t>Production in 1 000 pieces</t>
  </si>
  <si>
    <t>Numerical example - Plantations</t>
  </si>
  <si>
    <t>Area in hectares</t>
  </si>
  <si>
    <t>Numerical example - Potatoes (including seeds)</t>
  </si>
  <si>
    <t>(NC 05000)</t>
  </si>
  <si>
    <t>Numerical example - Fruits</t>
  </si>
  <si>
    <t>Numerical example - Wine</t>
  </si>
  <si>
    <t>(NC 07000)</t>
  </si>
  <si>
    <t>Production in 1000 l</t>
  </si>
  <si>
    <t>Numerical example - Seeds</t>
  </si>
  <si>
    <t>Production in tons</t>
  </si>
  <si>
    <t>Production in 1 000 tons live weight</t>
  </si>
  <si>
    <t>1 000 tons live weight</t>
  </si>
  <si>
    <t>Gross indigenous production</t>
  </si>
  <si>
    <t>Initial stocks</t>
  </si>
  <si>
    <t>Final stocks</t>
  </si>
  <si>
    <t>Culling discount</t>
  </si>
  <si>
    <t>Numerical examples - Cattle</t>
  </si>
  <si>
    <t>1 000 heads</t>
  </si>
  <si>
    <t>Numerical example - Pigs</t>
  </si>
  <si>
    <t>Numerical example - Sheep and goats</t>
  </si>
  <si>
    <t>Numerical example - Poultry</t>
  </si>
  <si>
    <t>Numerical example - Milk</t>
  </si>
  <si>
    <t>Numerical example - Equines, other animals</t>
  </si>
  <si>
    <t>Production in 1 000 tons dead weight</t>
  </si>
  <si>
    <t>Intra-unit consumption: Seeds</t>
  </si>
  <si>
    <t>Usable output minus own feedingstuffs</t>
  </si>
  <si>
    <t>Numerical example - Eggs</t>
  </si>
  <si>
    <t>Numerical example - Other animal products</t>
  </si>
  <si>
    <t>Numerical example - Agricultural services output</t>
  </si>
  <si>
    <t>(NC 15100)</t>
  </si>
  <si>
    <t>Numerical example - Non-agricultural secondary activities (inseparable)</t>
  </si>
  <si>
    <t>(NC 17900)</t>
  </si>
  <si>
    <t>Average revenue per hectare of reduced agricultural area</t>
  </si>
  <si>
    <t>in hectares</t>
  </si>
  <si>
    <t>Value</t>
  </si>
  <si>
    <t>Numerical example - Seeds and planting stock (intermediate consumption)</t>
  </si>
  <si>
    <t>19010 Seeds and planting stock (intermediate consumption)</t>
  </si>
  <si>
    <t>19011 Seeds and planting stock supplied by other agricultural holdings</t>
  </si>
  <si>
    <t>19012 Seeds and planting stock purchased from outside the agricultural ‘industry’</t>
  </si>
  <si>
    <t>(NC 19010)</t>
  </si>
  <si>
    <t>Numerical example - Energy, lubricants</t>
  </si>
  <si>
    <t>(NC 19020)</t>
  </si>
  <si>
    <t>19020 Energy, lubricants</t>
  </si>
  <si>
    <t>19021 Electricity</t>
  </si>
  <si>
    <t>19022 Gas</t>
  </si>
  <si>
    <t>Price index</t>
  </si>
  <si>
    <t>Volume Index</t>
  </si>
  <si>
    <t>19023 Other fuels and propellants</t>
  </si>
  <si>
    <t>19029 Other</t>
  </si>
  <si>
    <t>Extrapolated value</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</si>
  <si>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</si>
  <si>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</si>
  <si>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</si>
  <si>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</si>
  <si>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</si>
  <si>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</si>
  <si>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</si>
  <si>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</si>
  <si>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Numerical example - Plant protection products, herbicides, insecticides and pesticides</t>
  </si>
  <si>
    <t>(NC 19040)</t>
  </si>
  <si>
    <t>19040 Plant protection products, herbicides, insecticides and pesticides</t>
  </si>
  <si>
    <t>Average expenditure per hectare of reduced agricultural area</t>
  </si>
  <si>
    <t>Numerical example - Veterinary expenses</t>
  </si>
  <si>
    <t>(NC 19050)</t>
  </si>
  <si>
    <t>19050 Veterinary expenses</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</si>
  <si>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</si>
  <si>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</si>
  <si>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</si>
  <si>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</si>
  <si>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</si>
  <si>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</si>
  <si>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Numerical example - Maintenance of materials</t>
  </si>
  <si>
    <t>(NC 19070)</t>
  </si>
  <si>
    <t>19070 Maintenance of materials</t>
  </si>
  <si>
    <t>Numerical example - Maintenance of buildings</t>
  </si>
  <si>
    <t>19080 Maintenance of buildings</t>
  </si>
  <si>
    <t>Numerical example - Agricultural services</t>
  </si>
  <si>
    <t>(NC 19090)</t>
  </si>
  <si>
    <t>19090 Agricultural services</t>
  </si>
  <si>
    <t>Volume index</t>
  </si>
  <si>
    <t>Numerical example - Financial Intermediation Services Indirectly Measured (FISIM)</t>
  </si>
  <si>
    <t>(NC 19095)</t>
  </si>
  <si>
    <t>19095 FISIM</t>
  </si>
  <si>
    <t>Numerical example - Other goods and services</t>
  </si>
  <si>
    <t>(NC 19900)</t>
  </si>
  <si>
    <t>(NC 23000)</t>
  </si>
  <si>
    <t>Components</t>
  </si>
  <si>
    <t>Numerical example - Compensation of Employees</t>
  </si>
  <si>
    <t>Total gross wages and salaries (D.11)</t>
  </si>
  <si>
    <t>Imputed social contributions (D.122)</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</si>
  <si>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</si>
  <si>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</si>
  <si>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</si>
  <si>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</si>
  <si>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</si>
  <si>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</si>
  <si>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</si>
  <si>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</si>
  <si>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</si>
  <si>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</si>
  <si>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</si>
  <si>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</si>
  <si>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</si>
  <si>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Actual social contributions (D.121)</t>
  </si>
  <si>
    <t>Employers' social contributions (D.12)</t>
  </si>
  <si>
    <t>Communal tax (Tax on sum of wages)</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</si>
  <si>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</si>
  <si>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</si>
  <si>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</si>
  <si>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</si>
  <si>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</si>
  <si>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</si>
  <si>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</si>
  <si>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</si>
  <si>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</si>
  <si>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</si>
  <si>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</si>
  <si>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</si>
  <si>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</si>
  <si>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</si>
  <si>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</si>
  <si>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</si>
  <si>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</si>
  <si>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</si>
  <si>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</si>
  <si>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</si>
  <si>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Interest paid on loans</t>
  </si>
  <si>
    <t>(NC 30000)</t>
  </si>
  <si>
    <t>FISIM on deposits</t>
  </si>
  <si>
    <t>Actual interest received</t>
  </si>
  <si>
    <t>Interest received
(value adjusted for FISIM)</t>
  </si>
  <si>
    <t>Interests (revenues; as far as business assets are concerned)</t>
  </si>
  <si>
    <t>Numerical examples - GFCF in agricultural products</t>
  </si>
  <si>
    <t>(NC 32200)</t>
  </si>
  <si>
    <t>Cows</t>
  </si>
  <si>
    <t>Breeding sows</t>
  </si>
  <si>
    <t>Difference</t>
  </si>
  <si>
    <t>Price of fixed asset animal</t>
  </si>
  <si>
    <t>Price of cull animal</t>
  </si>
  <si>
    <t>Change in livestock population*)</t>
  </si>
  <si>
    <t>Quantities in 1 000 tons live weight</t>
  </si>
  <si>
    <t>*) Final stocks - initial stocks</t>
  </si>
  <si>
    <t>Numerical examples - GFCF in non-agricultural products</t>
  </si>
  <si>
    <t>(NC 33100)</t>
  </si>
  <si>
    <t>GFCF in machines and other equipment</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</si>
  <si>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</si>
  <si>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</si>
  <si>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</si>
  <si>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</si>
  <si>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</si>
  <si>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</si>
  <si>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</si>
  <si>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</si>
  <si>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</si>
  <si>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</si>
  <si>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</si>
  <si>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</si>
  <si>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</si>
  <si>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</si>
  <si>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</si>
  <si>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</si>
  <si>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</si>
  <si>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</si>
  <si>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</si>
  <si>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</si>
  <si>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</si>
  <si>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</si>
  <si>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</si>
  <si>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</si>
  <si>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</si>
  <si>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</si>
  <si>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</si>
  <si>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</si>
  <si>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</si>
  <si>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</si>
  <si>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</si>
  <si>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</si>
  <si>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Adjustment for disproportionate high investment rate of FADN holdings</t>
  </si>
  <si>
    <t>GFCF Agriculture</t>
  </si>
  <si>
    <t>(NC 21100)</t>
  </si>
  <si>
    <t>Numerical examples - Consumption of fixed capital (CFC)</t>
  </si>
  <si>
    <t>Price Index (2010=100)</t>
  </si>
  <si>
    <t>Geometric depreciation rate</t>
  </si>
  <si>
    <t>33200 GFCF in buildings (in current prices)</t>
  </si>
  <si>
    <t xml:space="preserve">GFCF
</t>
  </si>
  <si>
    <t>(NC36000)</t>
  </si>
  <si>
    <t>Changes in output stocks</t>
  </si>
  <si>
    <t>Vegetables</t>
  </si>
  <si>
    <t>Fruit</t>
  </si>
  <si>
    <t>Livestock considered to be stocks</t>
  </si>
  <si>
    <t>Changes in input stocks</t>
  </si>
  <si>
    <t>Initial Stocks (current prices)</t>
  </si>
  <si>
    <t>Final Stocks (current prices)</t>
  </si>
  <si>
    <t>Numerical example - Capital transfers</t>
  </si>
  <si>
    <t>(NC 37000)</t>
  </si>
  <si>
    <t>Capital transfers</t>
  </si>
  <si>
    <t>Investment grants</t>
  </si>
  <si>
    <t>Improvement of transport accessibility in rural areas (national measures)</t>
  </si>
  <si>
    <t>Agricultural operations; Hydraulic engineering in agriculture</t>
  </si>
  <si>
    <t>Other capital transfers</t>
  </si>
  <si>
    <t>Restructuring and conversion of vineyards</t>
  </si>
  <si>
    <t>Modernisation of agricultural holdings; Investment supports - national measures; Setting up of young farmers</t>
  </si>
  <si>
    <t>Since all agricultural services simultaneously represent intra-unit consumption of the agricultural industry, the output of agricultural services corresponds to the intermediate consumption item "Agricultural services" on the uses side of the production account.</t>
  </si>
  <si>
    <t>Interest paid (value adjusted for FISIM and interest-rate subsidies)</t>
  </si>
  <si>
    <t/>
  </si>
  <si>
    <t>Prices in NAC/1 000 kg</t>
  </si>
  <si>
    <t>Values in million NAC</t>
  </si>
  <si>
    <t>Price index (2019=100)</t>
  </si>
  <si>
    <t>Volume index (2019=100)</t>
  </si>
  <si>
    <t>Soya 2020</t>
  </si>
  <si>
    <t>Prices in NAC/1 000 pieces</t>
  </si>
  <si>
    <t>Prices in NAC/hectare</t>
  </si>
  <si>
    <t>Prices in NAC/1000 l</t>
  </si>
  <si>
    <t>in NAC/hectare</t>
  </si>
  <si>
    <t>in million NAC</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</si>
  <si>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</si>
  <si>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</si>
  <si>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</si>
  <si>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</si>
  <si>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</si>
  <si>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</si>
  <si>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</si>
  <si>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</si>
  <si>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</si>
  <si>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</si>
  <si>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GFCF (in current prices, million NAC)</t>
  </si>
  <si>
    <t>GFCF (in constant 2010 prices, million NAC)</t>
  </si>
  <si>
    <t>CFC (in current prices, million NAC)</t>
  </si>
  <si>
    <t>CFC (in constant 2010 prices, million NAC)</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</si>
  <si>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</si>
  <si>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</si>
  <si>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</si>
  <si>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</si>
  <si>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</si>
  <si>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</si>
  <si>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</si>
  <si>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</si>
  <si>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</si>
  <si>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</si>
  <si>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</si>
  <si>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</si>
  <si>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</si>
  <si>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</si>
  <si>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</si>
  <si>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</si>
  <si>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</si>
  <si>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</si>
  <si>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</si>
  <si>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</si>
  <si>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</si>
  <si>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</si>
  <si>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</si>
  <si>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</si>
  <si>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</si>
  <si>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</si>
  <si>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</si>
  <si>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Wine 2020</t>
  </si>
  <si>
    <t>Potatoes 2020</t>
  </si>
  <si>
    <t>Total reduced agricultural area according to FSS 2019</t>
  </si>
  <si>
    <t>(2019=100)</t>
  </si>
  <si>
    <t xml:space="preserve">Agri-environmental programme </t>
  </si>
  <si>
    <t xml:space="preserve">Calculations for agriculture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</si>
  <si>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</si>
  <si>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</si>
  <si>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</si>
  <si>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</si>
  <si>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</si>
  <si>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</si>
  <si>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</si>
  <si>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30000 Interest receivable</t>
  </si>
  <si>
    <t>Numerical example - Interest payable</t>
  </si>
  <si>
    <t>29000 Interest payable</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</si>
  <si>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</si>
  <si>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</si>
  <si>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Czech Republic</t>
  </si>
  <si>
    <t>Helena Málková</t>
  </si>
  <si>
    <t>Price index (2019=100) - producer prices</t>
  </si>
  <si>
    <t>Price index (2019=100) - subsidies</t>
  </si>
  <si>
    <t>(NC 02100)</t>
  </si>
  <si>
    <t>Protein crops 2020</t>
  </si>
  <si>
    <t>(NC 03100)</t>
  </si>
  <si>
    <t>Fodder maize 2020</t>
  </si>
  <si>
    <t>(NC 04120)</t>
  </si>
  <si>
    <t>Tomatoes  2020</t>
  </si>
  <si>
    <t>(NC 04210)</t>
  </si>
  <si>
    <t>Nursery plants 2020</t>
  </si>
  <si>
    <t>Plantations 2020</t>
  </si>
  <si>
    <t>(NC 04230)</t>
  </si>
  <si>
    <t>Dessert apples 2020</t>
  </si>
  <si>
    <t>(NC 06110)</t>
  </si>
  <si>
    <t>Seeds 2020</t>
  </si>
  <si>
    <t>(NC 09200)</t>
  </si>
  <si>
    <t>Cattle 2020</t>
  </si>
  <si>
    <t>(NC 11100)</t>
  </si>
  <si>
    <t>Pigs 2020</t>
  </si>
  <si>
    <t>(NC 11200)</t>
  </si>
  <si>
    <t>Poultry 2020</t>
  </si>
  <si>
    <t>(NC 11500)</t>
  </si>
  <si>
    <t>Sheep and goats 2020</t>
  </si>
  <si>
    <t>(NC 11400)</t>
  </si>
  <si>
    <t>Other animals 2020</t>
  </si>
  <si>
    <t>(NC 11900)</t>
  </si>
  <si>
    <t>(NC 12100)</t>
  </si>
  <si>
    <t>Milk 2020</t>
  </si>
  <si>
    <t>(NC 12200)</t>
  </si>
  <si>
    <t>Eggs 2020</t>
  </si>
  <si>
    <t>(NC 12930)</t>
  </si>
  <si>
    <t>Honey and wax 2020</t>
  </si>
  <si>
    <t>Soft wheat and spelt 2020</t>
  </si>
  <si>
    <t>GFCF in animals</t>
  </si>
  <si>
    <t>Industrial crops</t>
  </si>
  <si>
    <t>Average operating expenditure per hectare of reduced agricultural area</t>
  </si>
  <si>
    <t>Operating expenditure on seeds</t>
  </si>
  <si>
    <t>Operating expenditure on horticultural planting stock</t>
  </si>
  <si>
    <t>Operating expenditure on planting stock for fruit-growing</t>
  </si>
  <si>
    <t>Operating expenditure on planting stock for viticulture</t>
  </si>
  <si>
    <t>Expenditure on electricity</t>
  </si>
  <si>
    <t>Gas and combustibles</t>
  </si>
  <si>
    <t xml:space="preserve">Petrol and two-stroke fuel                   </t>
  </si>
  <si>
    <t xml:space="preserve">Diesel oil                               </t>
  </si>
  <si>
    <t xml:space="preserve">Motor fuels for passenger cars                    </t>
  </si>
  <si>
    <t xml:space="preserve">Fuel oil                                     </t>
  </si>
  <si>
    <t>Biofuels</t>
  </si>
  <si>
    <t>Fertilisers</t>
  </si>
  <si>
    <t>Domestic turnover</t>
  </si>
  <si>
    <t>Flat-rate percentage for the profit margin</t>
  </si>
  <si>
    <t>Animal health (veterinarian, medicines, etc.)</t>
  </si>
  <si>
    <t>Purchases from other agricultural holdings</t>
  </si>
  <si>
    <t>Concentrated feedingstuffs for roughage eaters</t>
  </si>
  <si>
    <t xml:space="preserve">Concentrated feedingstuffs for pigs               </t>
  </si>
  <si>
    <t xml:space="preserve">Concentrated feedingstuffs for other animals          </t>
  </si>
  <si>
    <t>Maintenance of machinery and equipment</t>
  </si>
  <si>
    <t>Maintenance of passenger cars (share assignable to business expenditure)</t>
  </si>
  <si>
    <t>Maintenance of farm buildings (for business use)</t>
  </si>
  <si>
    <t>Adjustments</t>
  </si>
  <si>
    <t>Agricultural expenses included in the FADN item ‘transport and machinery services’ which do not constitute agricultural services according to EAA definitions</t>
  </si>
  <si>
    <t>19090 Agricultural Services</t>
  </si>
  <si>
    <t>Transport and machinery services</t>
  </si>
  <si>
    <t>Ratios between FISIM and interest flows for the national economcy as a whole</t>
  </si>
  <si>
    <t>For loans</t>
  </si>
  <si>
    <t>For deposits</t>
  </si>
  <si>
    <t>Interest flows - agriculture (in million NAC)</t>
  </si>
  <si>
    <t>Interest paid</t>
  </si>
  <si>
    <t>Interest received</t>
  </si>
  <si>
    <t>FISIM (in million NAC)</t>
  </si>
  <si>
    <t>1991000 Low-value assets</t>
  </si>
  <si>
    <t>1992100 General administrative expenditure</t>
  </si>
  <si>
    <t>1992200 Telecommunications costs</t>
  </si>
  <si>
    <t>1992300 Membership fees, inspection control fees</t>
  </si>
  <si>
    <t>1992400 Low-value expenditure for office machines</t>
  </si>
  <si>
    <t>1993000 Service charges for insurances</t>
  </si>
  <si>
    <t>1994100 Consumables</t>
  </si>
  <si>
    <t>1994200 Uncollectible receivables</t>
  </si>
  <si>
    <t>1994300 Slaughter fees</t>
  </si>
  <si>
    <t>1995111 Other expenditure on crop cultivation</t>
  </si>
  <si>
    <t>1995112 Expenditure on viticulture</t>
  </si>
  <si>
    <t>1995120 Supplement for horticulture</t>
  </si>
  <si>
    <t>1995130 Maintenance of land improvements</t>
  </si>
  <si>
    <t>1995210 Costs arising from exchanges of breeding and productive animals between farms</t>
  </si>
  <si>
    <t>1995220 Leasing of milk quotas</t>
  </si>
  <si>
    <t>1995230 Insemination</t>
  </si>
  <si>
    <t>1995240 Other expenditure for livestock farming</t>
  </si>
  <si>
    <t>1995311 Low-value assets for tourist accommodation services</t>
  </si>
  <si>
    <t>1995312 Current expenditure for tourist accommodation services</t>
  </si>
  <si>
    <t>1995313 Food for tourist accommodation services</t>
  </si>
  <si>
    <t>1995314 Preparation of meals for tourist accommodation services</t>
  </si>
  <si>
    <t>1995321 Low-value assets for wine taverns</t>
  </si>
  <si>
    <t>1995322 Current expenditure for wine taverns</t>
  </si>
  <si>
    <t>1995323 Food for wine taverns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</si>
  <si>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</si>
  <si>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</si>
  <si>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</si>
  <si>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</si>
  <si>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</si>
  <si>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</si>
  <si>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</si>
  <si>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</si>
  <si>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1999900 Others</t>
  </si>
  <si>
    <t>1990000 Other goods and services</t>
  </si>
  <si>
    <t>Numerical example - Under-compensation of VAT</t>
  </si>
  <si>
    <t>Under-compensation of VAT 2020</t>
  </si>
  <si>
    <t>(NC 24100)</t>
  </si>
  <si>
    <t>Agriculture as a whole</t>
  </si>
  <si>
    <t>thereof farmers covered by normal VAT arrangements</t>
  </si>
  <si>
    <t>thereof flat-rate farmers</t>
  </si>
  <si>
    <t>Turnover (deliveries and own consumption)</t>
  </si>
  <si>
    <t xml:space="preserve">Input tax </t>
  </si>
  <si>
    <t>Own consumption</t>
  </si>
  <si>
    <t>Direct sales to final consumers</t>
  </si>
  <si>
    <t xml:space="preserve">Turnover excluding own consumption and direct sales </t>
  </si>
  <si>
    <t>Percentage of the input VAT charge</t>
  </si>
  <si>
    <t>Flat-rate compensation percentage</t>
  </si>
  <si>
    <t>Undercompensation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</si>
</sst>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0.000"/>
    <numFmt numFmtId="167" formatCode="#,##0.0000"/>
    <numFmt numFmtId="168" formatCode="0.0%"/>
    <numFmt numFmtId="169" formatCode="0.0000"/>
    <numFmt numFmtId="170" formatCode="0.0000%"/>
    <numFmt numFmtId="171" formatCode="#,##0.000"/>
    <numFmt numFmtId="172" formatCode="_-* #,##0_-;\-* #,##0_-;_-* &quot;-&quot;??_-;_-@_-"/>
  </numFmts>
  <fonts count="41">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sz val="9"/>
      <name val="Tahoma"/>
      <family val="2"/>
    </font>
    <font>
      <sz val="11"/>
      <color rgb="FF660033"/>
      <name val="Calibri"/>
      <family val="2"/>
      <scheme val="minor"/>
    </font>
    <font>
      <i/>
      <sz val="11"/>
      <color rgb="FFFF0000"/>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b/>
      <sz val="14"/>
      <name val="Calibri"/>
      <family val="2"/>
      <scheme val="minor"/>
    </font>
    <font>
      <sz val="10"/>
      <name val="Calibri"/>
      <family val="2"/>
      <scheme val="minor"/>
    </font>
    <font>
      <sz val="11"/>
      <name val="Calibri"/>
      <family val="2"/>
      <scheme val="minor"/>
    </font>
    <font>
      <b/>
      <sz val="11"/>
      <color theme="1" tint="0.5"/>
      <name val="Arial"/>
      <family val="2"/>
    </font>
    <font>
      <b/>
      <sz val="11"/>
      <color rgb="FF000000" tint="0.5"/>
      <name val="Arial"/>
      <family val="2"/>
    </font>
    <font>
      <b/>
      <sz val="8"/>
      <name val="Calibri"/>
      <family val="2"/>
    </font>
  </fonts>
  <fills count="1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67">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medium"/>
      <right style="medium"/>
      <top style="thin"/>
      <bottom/>
    </border>
    <border>
      <left style="medium"/>
      <right style="thin"/>
      <top style="thin"/>
      <bottom/>
    </border>
    <border>
      <left style="thin"/>
      <right/>
      <top style="thin"/>
      <bottom/>
    </border>
    <border>
      <left style="thin"/>
      <right style="medium"/>
      <top style="thin"/>
      <bottom/>
    </border>
    <border>
      <left style="thin"/>
      <right style="thin"/>
      <top style="thin"/>
      <bottom style="medium"/>
    </border>
    <border>
      <left/>
      <right style="thin"/>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medium"/>
      <top/>
      <bottom/>
    </border>
    <border>
      <left/>
      <right style="thin"/>
      <top/>
      <bottom style="thin"/>
    </border>
    <border>
      <left style="thin"/>
      <right style="thin"/>
      <top/>
      <bottom style="thin"/>
    </border>
    <border>
      <left/>
      <right style="thin"/>
      <top style="thin"/>
      <bottom style="medium"/>
    </border>
    <border>
      <left style="thin"/>
      <right/>
      <top/>
      <bottom style="thin"/>
    </border>
    <border>
      <left style="medium"/>
      <right style="medium"/>
      <top/>
      <bottom style="medium"/>
    </border>
    <border>
      <left style="medium"/>
      <right style="thin"/>
      <top/>
      <bottom style="medium"/>
    </border>
    <border>
      <left style="thin"/>
      <right/>
      <top/>
      <bottom style="medium"/>
    </border>
    <border>
      <left style="thin"/>
      <right style="thin"/>
      <top/>
      <bottom style="medium"/>
    </border>
    <border>
      <left style="medium"/>
      <right style="thin"/>
      <top style="medium"/>
      <bottom style="thin"/>
    </border>
    <border>
      <left style="medium"/>
      <right style="medium"/>
      <top style="medium"/>
      <bottom/>
    </border>
    <border>
      <left style="medium"/>
      <right style="medium"/>
      <top/>
      <bottom/>
    </border>
    <border>
      <left style="thin"/>
      <right style="medium"/>
      <top style="medium"/>
      <bottom/>
    </border>
    <border>
      <left/>
      <right style="medium"/>
      <top style="medium"/>
      <bottom style="thin"/>
    </border>
    <border>
      <left style="medium"/>
      <right style="thin"/>
      <top style="medium"/>
      <bottom/>
    </border>
    <border>
      <left style="thin"/>
      <right style="thin"/>
      <top style="medium"/>
      <bottom/>
    </border>
    <border>
      <left style="medium"/>
      <right style="thin"/>
      <top/>
      <bottom/>
    </border>
    <border>
      <left style="thin"/>
      <right style="thin"/>
      <top style="thin"/>
      <bottom style="thin"/>
    </border>
    <border>
      <left/>
      <right style="thin"/>
      <top style="thin"/>
      <bottom style="thin"/>
    </border>
    <border>
      <left/>
      <right style="medium"/>
      <top style="medium"/>
      <bottom/>
    </border>
    <border>
      <left/>
      <right style="medium"/>
      <top style="thin"/>
      <bottom/>
    </border>
    <border>
      <left/>
      <right style="medium"/>
      <top/>
      <bottom style="medium"/>
    </border>
    <border>
      <left/>
      <right style="thin"/>
      <top style="thin"/>
      <bottom/>
    </border>
    <border>
      <left style="thin"/>
      <right style="thin"/>
      <top style="thin"/>
      <bottom/>
    </border>
    <border>
      <left style="thin"/>
      <right/>
      <top style="medium"/>
      <bottom/>
    </border>
    <border>
      <left style="thin"/>
      <right/>
      <top style="medium"/>
      <bottom style="medium"/>
    </border>
    <border>
      <left style="thin"/>
      <right style="thin"/>
      <top style="medium"/>
      <bottom style="medium"/>
    </border>
    <border>
      <left/>
      <right style="thin"/>
      <top style="medium"/>
      <bottom style="medium"/>
    </border>
    <border>
      <left style="medium"/>
      <right/>
      <top style="medium"/>
      <bottom style="thin"/>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17" fillId="0" borderId="0" applyNumberFormat="0" applyFill="0" applyBorder="0" applyAlignment="0" applyProtection="0"/>
    <xf numFmtId="0" fontId="18"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8" borderId="3" applyNumberFormat="0" applyAlignment="0" applyProtection="0"/>
    <xf numFmtId="0" fontId="22" fillId="9" borderId="3" applyNumberFormat="0" applyAlignment="0" applyProtection="0"/>
    <xf numFmtId="0" fontId="3" fillId="0" borderId="4"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0" fillId="12" borderId="5" applyNumberFormat="0" applyFont="0" applyAlignment="0" applyProtection="0"/>
    <xf numFmtId="0" fontId="26" fillId="13" borderId="0" applyNumberFormat="0" applyBorder="0" applyAlignment="0" applyProtection="0"/>
    <xf numFmtId="0" fontId="18" fillId="0" borderId="0">
      <alignment/>
      <protection/>
    </xf>
    <xf numFmtId="0" fontId="0" fillId="0" borderId="0">
      <alignment/>
      <protection/>
    </xf>
    <xf numFmtId="0" fontId="27" fillId="0" borderId="0">
      <alignment/>
      <protection/>
    </xf>
    <xf numFmtId="0" fontId="6" fillId="0" borderId="1"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16" fillId="0" borderId="0" applyNumberFormat="0" applyFill="0" applyBorder="0" applyAlignment="0" applyProtection="0"/>
    <xf numFmtId="0" fontId="31" fillId="14" borderId="9" applyNumberFormat="0" applyAlignment="0" applyProtection="0"/>
    <xf numFmtId="0" fontId="18" fillId="0" borderId="0">
      <alignment/>
      <protection/>
    </xf>
    <xf numFmtId="0" fontId="2" fillId="0" borderId="0">
      <alignment/>
      <protection/>
    </xf>
    <xf numFmtId="0" fontId="18" fillId="0" borderId="0">
      <alignment/>
      <protection/>
    </xf>
    <xf numFmtId="0" fontId="2" fillId="0" borderId="0">
      <alignment/>
      <protection/>
    </xf>
    <xf numFmtId="43" fontId="0" fillId="0" borderId="0" applyFont="0" applyFill="0" applyBorder="0" applyAlignment="0" applyProtection="0"/>
  </cellStyleXfs>
  <cellXfs count="637">
    <xf numFmtId="0" fontId="0" fillId="0" borderId="0" xfId="0"/>
    <xf numFmtId="0" fontId="4" fillId="0" borderId="0" xfId="0" applyFont="1"/>
    <xf numFmtId="0" fontId="8" fillId="0" borderId="0" xfId="0" applyFont="1" applyFill="1" applyBorder="1"/>
    <xf numFmtId="0" fontId="8" fillId="0" borderId="0" xfId="0" applyFont="1" applyFill="1" applyBorder="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0" fillId="0" borderId="0" xfId="23" applyFont="1">
      <alignment/>
      <protection/>
    </xf>
    <xf numFmtId="0" fontId="3" fillId="0" borderId="0" xfId="23" applyFont="1" applyAlignment="1">
      <alignment horizontal="right"/>
      <protection/>
    </xf>
    <xf numFmtId="0" fontId="14"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Font="1"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5"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0" fontId="3" fillId="0" borderId="0" xfId="23" applyFont="1" applyBorder="1">
      <alignment/>
      <protection/>
    </xf>
    <xf numFmtId="1" fontId="0" fillId="0" borderId="0" xfId="23" applyNumberFormat="1" applyBorder="1">
      <alignment/>
      <protection/>
    </xf>
    <xf numFmtId="1" fontId="3" fillId="0" borderId="19" xfId="23" applyNumberFormat="1" applyFont="1" applyBorder="1">
      <alignment/>
      <protection/>
    </xf>
    <xf numFmtId="0" fontId="0" fillId="0" borderId="11" xfId="23" applyFont="1" applyBorder="1">
      <alignment/>
      <protection/>
    </xf>
    <xf numFmtId="1" fontId="0" fillId="0" borderId="19" xfId="23" applyNumberFormat="1" applyFont="1" applyBorder="1">
      <alignment/>
      <protection/>
    </xf>
    <xf numFmtId="1" fontId="0" fillId="0" borderId="0" xfId="23" applyNumberFormat="1">
      <alignment/>
      <protection/>
    </xf>
    <xf numFmtId="164" fontId="0" fillId="0" borderId="13" xfId="23" applyNumberFormat="1" applyBorder="1">
      <alignment/>
      <protection/>
    </xf>
    <xf numFmtId="166" fontId="0" fillId="0" borderId="13" xfId="23" applyNumberFormat="1" applyBorder="1">
      <alignment/>
      <protection/>
    </xf>
    <xf numFmtId="164" fontId="0" fillId="0" borderId="18" xfId="23" applyNumberFormat="1" applyBorder="1">
      <alignment/>
      <protection/>
    </xf>
    <xf numFmtId="164" fontId="3" fillId="0" borderId="19" xfId="23" applyNumberFormat="1" applyFont="1" applyBorder="1">
      <alignment/>
      <protection/>
    </xf>
    <xf numFmtId="164" fontId="0" fillId="0" borderId="19" xfId="23" applyNumberFormat="1" applyFont="1" applyBorder="1">
      <alignment/>
      <protection/>
    </xf>
    <xf numFmtId="166" fontId="0" fillId="0" borderId="0" xfId="23" applyNumberFormat="1">
      <alignment/>
      <protection/>
    </xf>
    <xf numFmtId="164" fontId="3" fillId="0" borderId="16" xfId="23" applyNumberFormat="1" applyFont="1" applyBorder="1">
      <alignment/>
      <protection/>
    </xf>
    <xf numFmtId="0" fontId="0" fillId="0" borderId="20" xfId="23" applyFont="1" applyBorder="1">
      <alignment/>
      <protection/>
    </xf>
    <xf numFmtId="164" fontId="0" fillId="0" borderId="21" xfId="23" applyNumberFormat="1" applyBorder="1">
      <alignment/>
      <protection/>
    </xf>
    <xf numFmtId="0" fontId="0" fillId="0" borderId="0" xfId="23" applyFont="1" applyBorder="1" applyAlignment="1">
      <alignment horizontal="left" indent="2"/>
      <protection/>
    </xf>
    <xf numFmtId="164" fontId="0" fillId="0" borderId="0" xfId="23" applyNumberFormat="1" applyFont="1" applyBorder="1">
      <alignment/>
      <protection/>
    </xf>
    <xf numFmtId="0" fontId="0" fillId="0" borderId="22" xfId="23" applyFon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25" xfId="23" applyNumberFormat="1" applyBorder="1">
      <alignment/>
      <protection/>
    </xf>
    <xf numFmtId="165" fontId="0" fillId="0" borderId="26" xfId="23" applyNumberFormat="1" applyBorder="1">
      <alignment/>
      <protection/>
    </xf>
    <xf numFmtId="165" fontId="0" fillId="0" borderId="13" xfId="23" applyNumberFormat="1" applyFont="1" applyBorder="1" applyAlignment="1">
      <alignment horizontal="right"/>
      <protection/>
    </xf>
    <xf numFmtId="165" fontId="0" fillId="0" borderId="27" xfId="23" applyNumberFormat="1" applyFont="1" applyBorder="1" applyAlignment="1">
      <alignment horizontal="right"/>
      <protection/>
    </xf>
    <xf numFmtId="165" fontId="0" fillId="0" borderId="28" xfId="23" applyNumberFormat="1" applyBorder="1">
      <alignment/>
      <protection/>
    </xf>
    <xf numFmtId="164" fontId="0" fillId="0" borderId="13" xfId="23" applyNumberFormat="1" applyBorder="1">
      <alignment/>
      <protection/>
    </xf>
    <xf numFmtId="164" fontId="0" fillId="0" borderId="12" xfId="23" applyNumberFormat="1" applyBorder="1">
      <alignment/>
      <protection/>
    </xf>
    <xf numFmtId="164" fontId="0" fillId="0" borderId="13" xfId="23" applyNumberFormat="1" applyFont="1" applyBorder="1" applyAlignment="1">
      <alignment horizontal="right"/>
      <protection/>
    </xf>
    <xf numFmtId="164" fontId="0" fillId="0" borderId="12" xfId="23" applyNumberFormat="1" applyFont="1" applyBorder="1" applyAlignment="1">
      <alignment horizontal="right"/>
      <protection/>
    </xf>
    <xf numFmtId="164" fontId="0" fillId="0" borderId="25" xfId="23" applyNumberFormat="1" applyBorder="1">
      <alignment/>
      <protection/>
    </xf>
    <xf numFmtId="164" fontId="0" fillId="0" borderId="26" xfId="23" applyNumberFormat="1" applyBorder="1">
      <alignment/>
      <protection/>
    </xf>
    <xf numFmtId="0" fontId="0" fillId="0" borderId="0" xfId="23" applyFont="1" applyFill="1">
      <alignment/>
      <protection/>
    </xf>
    <xf numFmtId="0" fontId="0" fillId="0" borderId="29" xfId="23" applyFont="1" applyBorder="1" applyAlignment="1">
      <alignment vertical="top" wrapText="1"/>
      <protection/>
    </xf>
    <xf numFmtId="165" fontId="0" fillId="0" borderId="30" xfId="23" applyNumberFormat="1" applyFont="1" applyBorder="1" applyAlignment="1">
      <alignment horizontal="right"/>
      <protection/>
    </xf>
    <xf numFmtId="165" fontId="0" fillId="0" borderId="31" xfId="23" applyNumberFormat="1" applyFont="1" applyBorder="1" applyAlignment="1">
      <alignment horizontal="right"/>
      <protection/>
    </xf>
    <xf numFmtId="164" fontId="0" fillId="0" borderId="30" xfId="23" applyNumberFormat="1" applyFont="1" applyBorder="1" applyAlignment="1">
      <alignment horizontal="right"/>
      <protection/>
    </xf>
    <xf numFmtId="164" fontId="0" fillId="0" borderId="32" xfId="23" applyNumberFormat="1" applyFont="1" applyBorder="1" applyAlignment="1">
      <alignment horizontal="right"/>
      <protection/>
    </xf>
    <xf numFmtId="164" fontId="0" fillId="0" borderId="26" xfId="23" applyNumberFormat="1" applyFont="1" applyBorder="1" applyAlignment="1">
      <alignment horizontal="right" vertical="top" wrapText="1"/>
      <protection/>
    </xf>
    <xf numFmtId="164" fontId="0" fillId="0" borderId="26" xfId="23" applyNumberFormat="1" applyBorder="1" applyAlignment="1">
      <alignment vertical="top"/>
      <protection/>
    </xf>
    <xf numFmtId="164" fontId="0" fillId="0" borderId="12" xfId="23" applyNumberFormat="1" applyBorder="1" applyAlignment="1">
      <alignment vertical="top"/>
      <protection/>
    </xf>
    <xf numFmtId="164" fontId="0" fillId="0" borderId="0" xfId="23" applyNumberFormat="1">
      <alignment/>
      <protection/>
    </xf>
    <xf numFmtId="164" fontId="0" fillId="0" borderId="26" xfId="23" applyNumberFormat="1" applyBorder="1">
      <alignment/>
      <protection/>
    </xf>
    <xf numFmtId="0" fontId="0" fillId="0" borderId="11" xfId="23" applyFont="1" applyBorder="1" applyAlignment="1">
      <alignment horizontal="left" vertical="top" wrapText="1" indent="4"/>
      <protection/>
    </xf>
    <xf numFmtId="0" fontId="3" fillId="0" borderId="0" xfId="23" applyFont="1" applyBorder="1" applyAlignment="1">
      <alignment horizontal="center" vertical="top"/>
      <protection/>
    </xf>
    <xf numFmtId="0" fontId="0" fillId="0" borderId="0" xfId="23" applyFont="1" applyBorder="1" applyAlignment="1">
      <alignment horizontal="center" vertical="top" wrapText="1"/>
      <protection/>
    </xf>
    <xf numFmtId="164" fontId="0" fillId="0" borderId="0" xfId="23" applyNumberFormat="1" applyBorder="1">
      <alignment/>
      <protection/>
    </xf>
    <xf numFmtId="164" fontId="0" fillId="0" borderId="19" xfId="23" applyNumberFormat="1" applyFont="1" applyBorder="1" applyAlignment="1">
      <alignment horizontal="right" vertical="top" wrapText="1"/>
      <protection/>
    </xf>
    <xf numFmtId="164" fontId="0" fillId="0" borderId="33" xfId="23" applyNumberFormat="1" applyBorder="1" applyAlignment="1">
      <alignment vertical="top"/>
      <protection/>
    </xf>
    <xf numFmtId="0" fontId="3" fillId="0" borderId="34" xfId="23" applyFont="1" applyBorder="1" applyAlignment="1">
      <alignment horizontal="center" vertical="top" wrapText="1"/>
      <protection/>
    </xf>
    <xf numFmtId="0" fontId="0" fillId="0" borderId="22" xfId="23" applyFont="1" applyFill="1" applyBorder="1" applyAlignment="1">
      <alignment vertical="top" wrapText="1"/>
      <protection/>
    </xf>
    <xf numFmtId="0" fontId="0" fillId="0" borderId="0" xfId="23" applyFill="1">
      <alignment/>
      <protection/>
    </xf>
    <xf numFmtId="0" fontId="0" fillId="0" borderId="10" xfId="23" applyFont="1" applyBorder="1" applyAlignment="1">
      <alignment vertical="top" wrapText="1"/>
      <protection/>
    </xf>
    <xf numFmtId="0" fontId="33" fillId="0" borderId="0" xfId="23" applyFont="1">
      <alignment/>
      <protection/>
    </xf>
    <xf numFmtId="167" fontId="33" fillId="0" borderId="0" xfId="23" applyNumberFormat="1" applyFont="1">
      <alignment/>
      <protection/>
    </xf>
    <xf numFmtId="0" fontId="3" fillId="0" borderId="10" xfId="23" applyFont="1" applyBorder="1" applyAlignment="1">
      <alignment vertical="top" wrapText="1"/>
      <protection/>
    </xf>
    <xf numFmtId="0" fontId="0" fillId="0" borderId="20" xfId="23" applyFont="1" applyBorder="1">
      <alignment/>
      <protection/>
    </xf>
    <xf numFmtId="1" fontId="0" fillId="0" borderId="35" xfId="23" applyNumberFormat="1" applyBorder="1">
      <alignment/>
      <protection/>
    </xf>
    <xf numFmtId="1" fontId="0" fillId="0" borderId="36" xfId="23" applyNumberFormat="1" applyBorder="1">
      <alignment/>
      <protection/>
    </xf>
    <xf numFmtId="165" fontId="0" fillId="0" borderId="35" xfId="23" applyNumberFormat="1" applyBorder="1">
      <alignment/>
      <protection/>
    </xf>
    <xf numFmtId="165" fontId="0" fillId="0" borderId="36" xfId="23" applyNumberFormat="1" applyBorder="1">
      <alignment/>
      <protection/>
    </xf>
    <xf numFmtId="0" fontId="3" fillId="0" borderId="25" xfId="23" applyFont="1" applyBorder="1" applyAlignment="1">
      <alignment horizontal="center" vertical="top" wrapText="1"/>
      <protection/>
    </xf>
    <xf numFmtId="0" fontId="3" fillId="0" borderId="26" xfId="23" applyFont="1" applyBorder="1" applyAlignment="1">
      <alignment horizontal="center" vertical="top" wrapText="1"/>
      <protection/>
    </xf>
    <xf numFmtId="0" fontId="3" fillId="0" borderId="17" xfId="23" applyFont="1" applyBorder="1" applyAlignment="1">
      <alignment horizontal="center" vertical="top" wrapText="1"/>
      <protection/>
    </xf>
    <xf numFmtId="0" fontId="0" fillId="0" borderId="20" xfId="23" applyBorder="1">
      <alignment/>
      <protection/>
    </xf>
    <xf numFmtId="1" fontId="0" fillId="0" borderId="21" xfId="23" applyNumberFormat="1" applyBorder="1">
      <alignment/>
      <protection/>
    </xf>
    <xf numFmtId="0" fontId="0" fillId="0" borderId="14" xfId="23" applyBorder="1">
      <alignment/>
      <protection/>
    </xf>
    <xf numFmtId="0" fontId="3" fillId="0" borderId="37" xfId="23" applyFont="1" applyBorder="1" applyAlignment="1">
      <alignment horizontal="center"/>
      <protection/>
    </xf>
    <xf numFmtId="164" fontId="0" fillId="0" borderId="38" xfId="23" applyNumberFormat="1" applyBorder="1">
      <alignment/>
      <protection/>
    </xf>
    <xf numFmtId="0" fontId="3" fillId="0" borderId="15" xfId="23" applyFont="1" applyBorder="1">
      <alignment/>
      <protection/>
    </xf>
    <xf numFmtId="164" fontId="0" fillId="0" borderId="24" xfId="23" applyNumberFormat="1" applyBorder="1">
      <alignment/>
      <protection/>
    </xf>
    <xf numFmtId="166" fontId="0" fillId="0" borderId="35" xfId="23" applyNumberFormat="1" applyBorder="1">
      <alignment/>
      <protection/>
    </xf>
    <xf numFmtId="0" fontId="3" fillId="0" borderId="25" xfId="23" applyFont="1" applyBorder="1" applyAlignment="1">
      <alignment horizontal="right" vertical="top" wrapText="1"/>
      <protection/>
    </xf>
    <xf numFmtId="0" fontId="3" fillId="0" borderId="17" xfId="23" applyFont="1" applyBorder="1" applyAlignment="1">
      <alignment horizontal="right"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right" vertical="top" wrapText="1"/>
      <protection/>
    </xf>
    <xf numFmtId="0" fontId="0" fillId="0" borderId="40" xfId="23" applyFont="1" applyBorder="1" applyAlignment="1">
      <alignment horizontal="right"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3" fillId="0" borderId="20" xfId="23" applyFont="1" applyBorder="1" applyAlignment="1">
      <alignment vertical="top" wrapText="1"/>
      <protection/>
    </xf>
    <xf numFmtId="165" fontId="0" fillId="0" borderId="35" xfId="23" applyNumberFormat="1" applyFont="1" applyBorder="1">
      <alignment/>
      <protection/>
    </xf>
    <xf numFmtId="165" fontId="0" fillId="0" borderId="42" xfId="23" applyNumberFormat="1" applyFont="1" applyBorder="1">
      <alignment/>
      <protection/>
    </xf>
    <xf numFmtId="164" fontId="0" fillId="0" borderId="35" xfId="23" applyNumberFormat="1" applyFont="1" applyBorder="1">
      <alignment/>
      <protection/>
    </xf>
    <xf numFmtId="164" fontId="0" fillId="0" borderId="36" xfId="23" applyNumberFormat="1" applyFont="1" applyBorder="1">
      <alignment/>
      <protection/>
    </xf>
    <xf numFmtId="0" fontId="0" fillId="0" borderId="43" xfId="23" applyFont="1" applyBorder="1" applyAlignment="1">
      <alignment vertical="top" wrapText="1"/>
      <protection/>
    </xf>
    <xf numFmtId="165" fontId="0" fillId="0" borderId="44" xfId="23" applyNumberFormat="1" applyFont="1" applyBorder="1">
      <alignment/>
      <protection/>
    </xf>
    <xf numFmtId="165" fontId="0" fillId="0" borderId="45" xfId="23" applyNumberFormat="1" applyFont="1" applyBorder="1">
      <alignment/>
      <protection/>
    </xf>
    <xf numFmtId="164" fontId="0" fillId="0" borderId="44" xfId="23" applyNumberFormat="1" applyFont="1" applyBorder="1">
      <alignment/>
      <protection/>
    </xf>
    <xf numFmtId="164" fontId="0" fillId="0" borderId="17" xfId="23" applyNumberFormat="1" applyFont="1" applyBorder="1">
      <alignment/>
      <protection/>
    </xf>
    <xf numFmtId="0" fontId="3" fillId="0" borderId="14" xfId="23" applyFont="1" applyBorder="1" applyAlignment="1">
      <alignment vertical="top" wrapText="1"/>
      <protection/>
    </xf>
    <xf numFmtId="0" fontId="3" fillId="0" borderId="22"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Font="1" applyBorder="1" applyAlignment="1">
      <alignment horizontal="center" vertical="top" wrapText="1"/>
      <protection/>
    </xf>
    <xf numFmtId="165" fontId="3" fillId="0" borderId="14" xfId="23" applyNumberFormat="1" applyFont="1" applyBorder="1">
      <alignment/>
      <protection/>
    </xf>
    <xf numFmtId="0" fontId="0" fillId="0" borderId="10" xfId="23" applyFont="1" applyBorder="1" applyAlignment="1">
      <alignment horizontal="left" vertical="top" wrapText="1" indent="1"/>
      <protection/>
    </xf>
    <xf numFmtId="0" fontId="0" fillId="0" borderId="29" xfId="23" applyFont="1" applyBorder="1" applyAlignment="1">
      <alignment horizontal="left" vertical="top" wrapText="1" indent="1"/>
      <protection/>
    </xf>
    <xf numFmtId="0" fontId="0" fillId="0" borderId="10" xfId="23" applyFont="1" applyBorder="1" applyAlignment="1">
      <alignment horizontal="left" vertical="top" wrapText="1"/>
      <protection/>
    </xf>
    <xf numFmtId="0" fontId="0" fillId="0" borderId="0" xfId="23" applyAlignment="1">
      <alignment vertical="top"/>
      <protection/>
    </xf>
    <xf numFmtId="165" fontId="0" fillId="0" borderId="10" xfId="23" applyNumberFormat="1" applyFont="1" applyFill="1" applyBorder="1" applyAlignment="1">
      <alignment vertical="top"/>
      <protection/>
    </xf>
    <xf numFmtId="0" fontId="33" fillId="0" borderId="0" xfId="23" applyFont="1" applyAlignment="1">
      <alignment horizontal="right"/>
      <protection/>
    </xf>
    <xf numFmtId="165" fontId="0" fillId="0" borderId="20" xfId="23" applyNumberFormat="1" applyFont="1" applyFill="1" applyBorder="1" applyAlignment="1">
      <alignment vertical="top"/>
      <protection/>
    </xf>
    <xf numFmtId="165" fontId="3" fillId="0" borderId="14" xfId="23" applyNumberFormat="1" applyFont="1" applyBorder="1" applyAlignment="1">
      <alignment vertical="top"/>
      <protection/>
    </xf>
    <xf numFmtId="0" fontId="0" fillId="0" borderId="44" xfId="23" applyBorder="1">
      <alignment/>
      <protection/>
    </xf>
    <xf numFmtId="0" fontId="0" fillId="0" borderId="46" xfId="23" applyBorder="1">
      <alignment/>
      <protection/>
    </xf>
    <xf numFmtId="0" fontId="0" fillId="0" borderId="11" xfId="23" applyFont="1" applyBorder="1">
      <alignment/>
      <protection/>
    </xf>
    <xf numFmtId="0" fontId="16" fillId="0" borderId="0" xfId="23" applyFont="1">
      <alignment/>
      <protection/>
    </xf>
    <xf numFmtId="164" fontId="3" fillId="0" borderId="36" xfId="23" applyNumberFormat="1" applyFont="1" applyBorder="1" applyAlignment="1">
      <alignment horizontal="right" vertical="top" wrapText="1"/>
      <protection/>
    </xf>
    <xf numFmtId="168" fontId="0" fillId="0" borderId="36" xfId="24" applyNumberFormat="1" applyBorder="1" applyAlignment="1">
      <alignment vertical="top"/>
    </xf>
    <xf numFmtId="0" fontId="3" fillId="0" borderId="43" xfId="23" applyFont="1" applyBorder="1" applyAlignment="1">
      <alignment horizontal="center"/>
      <protection/>
    </xf>
    <xf numFmtId="0" fontId="0" fillId="0" borderId="43" xfId="23" applyFont="1" applyBorder="1">
      <alignment/>
      <protection/>
    </xf>
    <xf numFmtId="0" fontId="0" fillId="0" borderId="14" xfId="23" applyFont="1" applyBorder="1">
      <alignment/>
      <protection/>
    </xf>
    <xf numFmtId="1" fontId="0" fillId="0" borderId="14" xfId="23" applyNumberFormat="1" applyBorder="1">
      <alignment/>
      <protection/>
    </xf>
    <xf numFmtId="0" fontId="3" fillId="0" borderId="22" xfId="23" applyFont="1" applyBorder="1" applyAlignment="1">
      <alignment horizontal="center" wrapText="1"/>
      <protection/>
    </xf>
    <xf numFmtId="0" fontId="3" fillId="0" borderId="47" xfId="23" applyFont="1" applyBorder="1" applyAlignment="1">
      <alignment horizontal="center" vertical="top" wrapText="1"/>
      <protection/>
    </xf>
    <xf numFmtId="1" fontId="0" fillId="0" borderId="47" xfId="23" applyNumberFormat="1" applyBorder="1">
      <alignment/>
      <protection/>
    </xf>
    <xf numFmtId="1" fontId="0" fillId="0" borderId="23" xfId="23" applyNumberFormat="1" applyBorder="1">
      <alignment/>
      <protection/>
    </xf>
    <xf numFmtId="1" fontId="0" fillId="0" borderId="24" xfId="23" applyNumberFormat="1" applyBorder="1">
      <alignment/>
      <protection/>
    </xf>
    <xf numFmtId="0" fontId="0" fillId="0" borderId="17" xfId="23" applyBorder="1">
      <alignment/>
      <protection/>
    </xf>
    <xf numFmtId="1" fontId="0" fillId="0" borderId="25" xfId="23" applyNumberFormat="1" applyBorder="1">
      <alignment/>
      <protection/>
    </xf>
    <xf numFmtId="1" fontId="0" fillId="0" borderId="33" xfId="23" applyNumberFormat="1" applyBorder="1">
      <alignment/>
      <protection/>
    </xf>
    <xf numFmtId="1" fontId="0" fillId="0" borderId="26" xfId="23" applyNumberFormat="1" applyBorder="1">
      <alignment/>
      <protection/>
    </xf>
    <xf numFmtId="164" fontId="0" fillId="0" borderId="11" xfId="23" applyNumberFormat="1" applyBorder="1">
      <alignment/>
      <protection/>
    </xf>
    <xf numFmtId="164" fontId="0" fillId="0" borderId="22" xfId="23" applyNumberFormat="1" applyBorder="1">
      <alignment/>
      <protection/>
    </xf>
    <xf numFmtId="164" fontId="0" fillId="0" borderId="14" xfId="23" applyNumberFormat="1" applyBorder="1">
      <alignment/>
      <protection/>
    </xf>
    <xf numFmtId="0" fontId="3" fillId="15" borderId="22" xfId="23" applyFont="1" applyFill="1" applyBorder="1" applyAlignment="1">
      <alignment horizontal="center" vertical="top" wrapText="1"/>
      <protection/>
    </xf>
    <xf numFmtId="0" fontId="3" fillId="15" borderId="43" xfId="23" applyFont="1" applyFill="1" applyBorder="1" applyAlignment="1">
      <alignment horizontal="center"/>
      <protection/>
    </xf>
    <xf numFmtId="164" fontId="3" fillId="0" borderId="14" xfId="23" applyNumberFormat="1" applyFont="1" applyBorder="1">
      <alignment/>
      <protection/>
    </xf>
    <xf numFmtId="0" fontId="32" fillId="0" borderId="0" xfId="23" applyFont="1">
      <alignment/>
      <protection/>
    </xf>
    <xf numFmtId="164" fontId="0" fillId="0" borderId="48" xfId="23" applyNumberFormat="1" applyBorder="1">
      <alignment/>
      <protection/>
    </xf>
    <xf numFmtId="0" fontId="3" fillId="15" borderId="22" xfId="23" applyFont="1" applyFill="1" applyBorder="1" applyAlignment="1">
      <alignment horizontal="center" wrapText="1"/>
      <protection/>
    </xf>
    <xf numFmtId="0" fontId="0" fillId="0" borderId="49" xfId="23" applyFont="1" applyBorder="1">
      <alignment/>
      <protection/>
    </xf>
    <xf numFmtId="0" fontId="0" fillId="0" borderId="48" xfId="23" applyFont="1" applyBorder="1">
      <alignment/>
      <protection/>
    </xf>
    <xf numFmtId="0" fontId="0" fillId="0" borderId="41" xfId="23" applyFont="1" applyBorder="1" applyAlignment="1">
      <alignment horizontal="center" vertical="top" wrapText="1"/>
      <protection/>
    </xf>
    <xf numFmtId="0" fontId="0" fillId="0" borderId="33" xfId="23" applyFont="1" applyBorder="1" applyAlignment="1">
      <alignment horizontal="center" vertical="top" wrapText="1"/>
      <protection/>
    </xf>
    <xf numFmtId="164" fontId="0" fillId="0" borderId="46" xfId="23" applyNumberFormat="1" applyBorder="1">
      <alignment/>
      <protection/>
    </xf>
    <xf numFmtId="164" fontId="0" fillId="0" borderId="50" xfId="23" applyNumberFormat="1" applyBorder="1">
      <alignment/>
      <protection/>
    </xf>
    <xf numFmtId="0" fontId="3" fillId="0" borderId="51" xfId="23" applyFont="1" applyBorder="1" applyAlignment="1">
      <alignment horizontal="center" vertical="top" wrapText="1"/>
      <protection/>
    </xf>
    <xf numFmtId="0" fontId="0" fillId="0" borderId="25" xfId="23" applyFont="1" applyBorder="1" applyAlignment="1">
      <alignment horizontal="center" vertical="top" wrapText="1"/>
      <protection/>
    </xf>
    <xf numFmtId="164" fontId="0" fillId="0" borderId="52" xfId="23" applyNumberFormat="1" applyBorder="1">
      <alignment/>
      <protection/>
    </xf>
    <xf numFmtId="164" fontId="0" fillId="0" borderId="53" xfId="23" applyNumberFormat="1" applyFont="1" applyBorder="1">
      <alignment/>
      <protection/>
    </xf>
    <xf numFmtId="164" fontId="0" fillId="0" borderId="54" xfId="23" applyNumberFormat="1" applyBorder="1">
      <alignment/>
      <protection/>
    </xf>
    <xf numFmtId="164" fontId="0" fillId="0" borderId="16" xfId="23" applyNumberFormat="1" applyBorder="1">
      <alignment/>
      <protection/>
    </xf>
    <xf numFmtId="170" fontId="0" fillId="0" borderId="26" xfId="23" applyNumberFormat="1" applyBorder="1" applyAlignment="1">
      <alignment vertical="top"/>
      <protection/>
    </xf>
    <xf numFmtId="170" fontId="0" fillId="0" borderId="0" xfId="23" applyNumberFormat="1">
      <alignment/>
      <protection/>
    </xf>
    <xf numFmtId="9" fontId="0" fillId="0" borderId="26" xfId="23" applyNumberFormat="1" applyFont="1" applyBorder="1" applyAlignment="1">
      <alignment horizontal="right" vertical="top" wrapText="1"/>
      <protection/>
    </xf>
    <xf numFmtId="9" fontId="0" fillId="0" borderId="0" xfId="23" applyNumberFormat="1">
      <alignment/>
      <protection/>
    </xf>
    <xf numFmtId="169" fontId="33" fillId="0" borderId="0" xfId="23" applyNumberFormat="1" applyFont="1">
      <alignment/>
      <protection/>
    </xf>
    <xf numFmtId="171" fontId="33" fillId="0" borderId="0" xfId="23" applyNumberFormat="1" applyFont="1">
      <alignment/>
      <protection/>
    </xf>
    <xf numFmtId="2" fontId="0" fillId="0" borderId="36" xfId="23" applyNumberFormat="1" applyFont="1" applyBorder="1" applyAlignment="1">
      <alignment horizontal="right" vertical="top" wrapText="1"/>
      <protection/>
    </xf>
    <xf numFmtId="0" fontId="0" fillId="0" borderId="51" xfId="22" applyFont="1" applyBorder="1">
      <alignment/>
      <protection/>
    </xf>
    <xf numFmtId="164" fontId="0" fillId="0" borderId="19" xfId="22" applyNumberFormat="1" applyFont="1" applyBorder="1">
      <alignment/>
      <protection/>
    </xf>
    <xf numFmtId="164" fontId="0" fillId="0" borderId="18" xfId="23" applyNumberFormat="1" applyFont="1" applyFill="1" applyBorder="1" applyAlignment="1">
      <alignment horizontal="right" vertical="top" wrapText="1"/>
      <protection/>
    </xf>
    <xf numFmtId="1" fontId="0" fillId="0" borderId="18" xfId="23" applyNumberFormat="1" applyFont="1" applyFill="1" applyBorder="1" applyAlignment="1">
      <alignment horizontal="right" vertical="top" wrapText="1"/>
      <protection/>
    </xf>
    <xf numFmtId="164" fontId="0" fillId="0" borderId="19" xfId="23" applyNumberFormat="1" applyFont="1" applyFill="1" applyBorder="1" applyAlignment="1">
      <alignment horizontal="right" vertical="top" wrapText="1"/>
      <protection/>
    </xf>
    <xf numFmtId="0" fontId="0" fillId="0" borderId="55" xfId="23" applyFont="1" applyBorder="1" applyAlignment="1">
      <alignment horizontal="right" vertical="top" wrapText="1"/>
      <protection/>
    </xf>
    <xf numFmtId="168" fontId="0" fillId="0" borderId="12" xfId="24" applyNumberFormat="1" applyBorder="1" applyAlignment="1">
      <alignment vertical="top"/>
    </xf>
    <xf numFmtId="0" fontId="0" fillId="0" borderId="10" xfId="23" applyFont="1" applyBorder="1" applyAlignment="1">
      <alignment horizontal="left" vertical="top" wrapText="1" indent="4"/>
      <protection/>
    </xf>
    <xf numFmtId="0" fontId="0" fillId="0" borderId="10" xfId="23" applyFont="1" applyBorder="1" applyAlignment="1">
      <alignment horizontal="left" vertical="top" wrapText="1" indent="6"/>
      <protection/>
    </xf>
    <xf numFmtId="164" fontId="0" fillId="0" borderId="15" xfId="23" applyNumberFormat="1" applyBorder="1">
      <alignment/>
      <protection/>
    </xf>
    <xf numFmtId="2" fontId="0" fillId="0" borderId="12" xfId="23" applyNumberFormat="1" applyFont="1" applyBorder="1" applyAlignment="1">
      <alignment horizontal="right" vertical="top" wrapText="1"/>
      <protection/>
    </xf>
    <xf numFmtId="0" fontId="0" fillId="0" borderId="35" xfId="23" applyFont="1" applyBorder="1" applyAlignment="1">
      <alignment horizontal="right" vertical="top" wrapText="1"/>
      <protection/>
    </xf>
    <xf numFmtId="168" fontId="0" fillId="0" borderId="40" xfId="24" applyNumberFormat="1" applyBorder="1" applyAlignment="1">
      <alignment vertical="top"/>
    </xf>
    <xf numFmtId="0" fontId="0" fillId="0" borderId="13" xfId="23" applyFont="1" applyBorder="1" applyAlignment="1">
      <alignment horizontal="right" vertical="top" wrapText="1"/>
      <protection/>
    </xf>
    <xf numFmtId="164" fontId="0" fillId="0" borderId="55" xfId="23" applyNumberFormat="1" applyBorder="1" applyAlignment="1">
      <alignment vertical="top"/>
      <protection/>
    </xf>
    <xf numFmtId="168" fontId="0" fillId="0" borderId="55" xfId="24" applyNumberFormat="1" applyBorder="1" applyAlignment="1">
      <alignment vertical="top"/>
    </xf>
    <xf numFmtId="2" fontId="0" fillId="0" borderId="26" xfId="23" applyNumberFormat="1" applyFont="1" applyBorder="1" applyAlignment="1">
      <alignment horizontal="right" vertical="top" wrapText="1"/>
      <protection/>
    </xf>
    <xf numFmtId="168" fontId="0" fillId="0" borderId="39" xfId="24" applyNumberFormat="1" applyBorder="1" applyAlignment="1">
      <alignment vertical="top"/>
    </xf>
    <xf numFmtId="168" fontId="0" fillId="0" borderId="56" xfId="24" applyNumberFormat="1" applyBorder="1" applyAlignment="1">
      <alignment vertical="top"/>
    </xf>
    <xf numFmtId="164" fontId="0" fillId="0" borderId="56" xfId="23" applyNumberFormat="1" applyBorder="1" applyAlignment="1">
      <alignment vertical="top"/>
      <protection/>
    </xf>
    <xf numFmtId="164" fontId="0" fillId="0" borderId="41" xfId="23" applyNumberFormat="1" applyBorder="1" applyAlignment="1">
      <alignment vertical="top"/>
      <protection/>
    </xf>
    <xf numFmtId="168" fontId="0" fillId="0" borderId="35" xfId="24" applyNumberFormat="1" applyBorder="1" applyAlignment="1">
      <alignment vertical="top"/>
    </xf>
    <xf numFmtId="168" fontId="0" fillId="0" borderId="13" xfId="24" applyNumberFormat="1" applyBorder="1" applyAlignment="1">
      <alignment vertical="top"/>
    </xf>
    <xf numFmtId="168" fontId="0" fillId="0" borderId="25" xfId="24" applyNumberFormat="1" applyBorder="1" applyAlignment="1">
      <alignment vertical="top"/>
    </xf>
    <xf numFmtId="0" fontId="0" fillId="0" borderId="57" xfId="22" applyFont="1" applyBorder="1">
      <alignment/>
      <protection/>
    </xf>
    <xf numFmtId="0" fontId="0" fillId="0" borderId="11" xfId="0" applyBorder="1" applyAlignment="1">
      <alignment horizontal="left" indent="3"/>
    </xf>
    <xf numFmtId="0" fontId="0" fillId="0" borderId="22" xfId="23" applyFont="1" applyBorder="1" applyAlignment="1">
      <alignment horizontal="left"/>
      <protection/>
    </xf>
    <xf numFmtId="0" fontId="0" fillId="0" borderId="10" xfId="0" applyBorder="1" applyAlignment="1">
      <alignment horizontal="left" indent="3"/>
    </xf>
    <xf numFmtId="0" fontId="0" fillId="0" borderId="29" xfId="0" applyBorder="1" applyAlignment="1">
      <alignment horizontal="left" indent="3"/>
    </xf>
    <xf numFmtId="0" fontId="0" fillId="0" borderId="20" xfId="23" applyFont="1" applyBorder="1" applyAlignment="1">
      <alignment horizontal="left"/>
      <protection/>
    </xf>
    <xf numFmtId="164" fontId="0" fillId="0" borderId="21" xfId="22" applyNumberFormat="1" applyFont="1" applyBorder="1">
      <alignment/>
      <protection/>
    </xf>
    <xf numFmtId="164" fontId="0" fillId="0" borderId="37" xfId="22" applyNumberFormat="1" applyFont="1" applyBorder="1">
      <alignment/>
      <protection/>
    </xf>
    <xf numFmtId="164" fontId="0" fillId="0" borderId="51" xfId="22" applyNumberFormat="1" applyFont="1" applyBorder="1">
      <alignment/>
      <protection/>
    </xf>
    <xf numFmtId="164" fontId="0" fillId="0" borderId="22" xfId="22" applyNumberFormat="1" applyFont="1" applyBorder="1">
      <alignment/>
      <protection/>
    </xf>
    <xf numFmtId="164" fontId="0" fillId="0" borderId="10" xfId="22" applyNumberFormat="1" applyFont="1" applyBorder="1">
      <alignment/>
      <protection/>
    </xf>
    <xf numFmtId="164" fontId="0" fillId="0" borderId="11" xfId="22" applyNumberFormat="1" applyFont="1" applyBorder="1">
      <alignment/>
      <protection/>
    </xf>
    <xf numFmtId="164" fontId="0" fillId="0" borderId="14" xfId="22" applyNumberFormat="1" applyFont="1" applyBorder="1">
      <alignment/>
      <protection/>
    </xf>
    <xf numFmtId="0" fontId="0" fillId="0" borderId="10" xfId="23" applyFont="1" applyBorder="1" applyAlignment="1">
      <alignment horizontal="left"/>
      <protection/>
    </xf>
    <xf numFmtId="0" fontId="0" fillId="0" borderId="11" xfId="23" applyFont="1" applyBorder="1" applyAlignment="1">
      <alignment horizontal="left"/>
      <protection/>
    </xf>
    <xf numFmtId="164" fontId="0" fillId="0" borderId="48" xfId="22" applyNumberFormat="1" applyFont="1" applyBorder="1">
      <alignment/>
      <protection/>
    </xf>
    <xf numFmtId="0" fontId="0" fillId="0" borderId="0" xfId="23" applyAlignment="1">
      <alignment horizontal="right"/>
      <protection/>
    </xf>
    <xf numFmtId="0" fontId="0" fillId="0" borderId="0" xfId="23" applyFont="1" applyAlignment="1" quotePrefix="1">
      <alignment vertical="top"/>
      <protection/>
    </xf>
    <xf numFmtId="165" fontId="0" fillId="0" borderId="49" xfId="23" applyNumberFormat="1" applyFont="1" applyFill="1" applyBorder="1" applyAlignment="1">
      <alignment vertical="top"/>
      <protection/>
    </xf>
    <xf numFmtId="165" fontId="0" fillId="0" borderId="22" xfId="23" applyNumberFormat="1" applyFont="1" applyFill="1" applyBorder="1" applyAlignment="1">
      <alignment vertical="top"/>
      <protection/>
    </xf>
    <xf numFmtId="0" fontId="34" fillId="0" borderId="0" xfId="23" applyFont="1">
      <alignment/>
      <protection/>
    </xf>
    <xf numFmtId="0" fontId="3" fillId="0" borderId="11" xfId="23" applyFont="1" applyBorder="1">
      <alignment/>
      <protection/>
    </xf>
    <xf numFmtId="0" fontId="0" fillId="0" borderId="0" xfId="23">
      <alignment/>
      <protection/>
    </xf>
    <xf numFmtId="0" fontId="0" fillId="0" borderId="49" xfId="23" applyBorder="1">
      <alignment/>
      <protection/>
    </xf>
    <xf numFmtId="0" fontId="0" fillId="0" borderId="11" xfId="23" applyBorder="1">
      <alignment/>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2" xfId="23" applyFont="1" applyBorder="1">
      <alignment/>
      <protection/>
    </xf>
    <xf numFmtId="0" fontId="0" fillId="0" borderId="11" xfId="23" applyFont="1" applyBorder="1">
      <alignment/>
      <protection/>
    </xf>
    <xf numFmtId="0" fontId="0" fillId="0" borderId="43" xfId="23" applyFont="1" applyBorder="1">
      <alignment/>
      <protection/>
    </xf>
    <xf numFmtId="0" fontId="0" fillId="0" borderId="49" xfId="23" applyFont="1" applyBorder="1">
      <alignment/>
      <protection/>
    </xf>
    <xf numFmtId="0" fontId="0" fillId="0" borderId="55" xfId="23" applyFont="1" applyFill="1" applyBorder="1" applyAlignment="1">
      <alignment horizontal="right" vertical="top" wrapText="1"/>
      <protection/>
    </xf>
    <xf numFmtId="164" fontId="0" fillId="0" borderId="41" xfId="23" applyNumberFormat="1" applyFont="1" applyFill="1" applyBorder="1" applyAlignment="1">
      <alignment horizontal="right" vertical="top" wrapText="1"/>
      <protection/>
    </xf>
    <xf numFmtId="0" fontId="0" fillId="0" borderId="33" xfId="23" applyFont="1" applyFill="1" applyBorder="1" applyAlignment="1">
      <alignment horizontal="right" vertical="top" wrapText="1"/>
      <protection/>
    </xf>
    <xf numFmtId="0" fontId="0" fillId="0" borderId="20" xfId="23" applyFont="1" applyFill="1" applyBorder="1" applyAlignment="1">
      <alignment vertical="top" wrapText="1"/>
      <protection/>
    </xf>
    <xf numFmtId="0" fontId="0" fillId="0" borderId="10" xfId="23" applyFont="1" applyFill="1" applyBorder="1" applyAlignment="1">
      <alignment vertical="top" wrapText="1"/>
      <protection/>
    </xf>
    <xf numFmtId="0" fontId="0" fillId="0" borderId="10" xfId="23" applyFont="1" applyFill="1" applyBorder="1" applyAlignment="1">
      <alignment horizontal="left" vertical="top" wrapText="1"/>
      <protection/>
    </xf>
    <xf numFmtId="164" fontId="0" fillId="0" borderId="58" xfId="23" applyNumberFormat="1" applyFont="1" applyFill="1" applyBorder="1" applyAlignment="1">
      <alignment horizontal="right" vertical="top" wrapText="1"/>
      <protection/>
    </xf>
    <xf numFmtId="0" fontId="3" fillId="0" borderId="51" xfId="23" applyFont="1" applyFill="1" applyBorder="1" applyAlignment="1">
      <alignment horizontal="center" vertical="top" wrapText="1"/>
      <protection/>
    </xf>
    <xf numFmtId="164" fontId="0" fillId="0" borderId="51" xfId="23" applyNumberFormat="1" applyFont="1" applyFill="1" applyBorder="1" applyAlignment="1">
      <alignment horizontal="right" vertical="top" wrapText="1"/>
      <protection/>
    </xf>
    <xf numFmtId="164" fontId="0" fillId="0" borderId="21" xfId="23" applyNumberFormat="1" applyFont="1" applyFill="1" applyBorder="1" applyAlignment="1">
      <alignment horizontal="right" vertical="top" wrapText="1"/>
      <protection/>
    </xf>
    <xf numFmtId="164" fontId="0" fillId="0" borderId="13" xfId="23" applyNumberFormat="1" applyFont="1" applyFill="1" applyBorder="1" applyAlignment="1">
      <alignment horizontal="right" vertical="top" wrapText="1"/>
      <protection/>
    </xf>
    <xf numFmtId="0" fontId="0" fillId="0" borderId="13" xfId="23" applyFont="1" applyFill="1" applyBorder="1" applyAlignment="1">
      <alignment horizontal="right" vertical="top" wrapText="1"/>
      <protection/>
    </xf>
    <xf numFmtId="164" fontId="0" fillId="0" borderId="25" xfId="23" applyNumberFormat="1" applyFont="1" applyFill="1" applyBorder="1" applyAlignment="1">
      <alignment horizontal="right" vertical="top" wrapText="1"/>
      <protection/>
    </xf>
    <xf numFmtId="0" fontId="0" fillId="0" borderId="20" xfId="23" applyFont="1" applyFill="1" applyBorder="1" applyAlignment="1">
      <alignment horizontal="left" vertical="top" wrapText="1" indent="1"/>
      <protection/>
    </xf>
    <xf numFmtId="0" fontId="0" fillId="0" borderId="49" xfId="23" applyFont="1" applyFill="1" applyBorder="1" applyAlignment="1">
      <alignment horizontal="left" vertical="top" wrapText="1" indent="1"/>
      <protection/>
    </xf>
    <xf numFmtId="0" fontId="4" fillId="0" borderId="0" xfId="0" applyFont="1"/>
    <xf numFmtId="0" fontId="3" fillId="0" borderId="57" xfId="23" applyFont="1" applyBorder="1">
      <alignment/>
      <protection/>
    </xf>
    <xf numFmtId="164" fontId="0" fillId="0" borderId="51" xfId="23" applyNumberFormat="1" applyBorder="1">
      <alignment/>
      <protection/>
    </xf>
    <xf numFmtId="164" fontId="0" fillId="0" borderId="19" xfId="23" applyNumberFormat="1" applyBorder="1">
      <alignment/>
      <protection/>
    </xf>
    <xf numFmtId="0" fontId="0" fillId="0" borderId="48" xfId="23" applyBorder="1">
      <alignment/>
      <protection/>
    </xf>
    <xf numFmtId="164" fontId="0" fillId="0" borderId="38" xfId="23" applyNumberFormat="1" applyFill="1" applyBorder="1">
      <alignment/>
      <protection/>
    </xf>
    <xf numFmtId="164" fontId="0" fillId="0" borderId="26" xfId="23" applyNumberFormat="1" applyFill="1" applyBorder="1">
      <alignment/>
      <protection/>
    </xf>
    <xf numFmtId="1" fontId="0" fillId="0" borderId="51" xfId="23" applyNumberFormat="1" applyBorder="1">
      <alignment/>
      <protection/>
    </xf>
    <xf numFmtId="164" fontId="0" fillId="0" borderId="43" xfId="23" applyNumberFormat="1" applyBorder="1">
      <alignment/>
      <protection/>
    </xf>
    <xf numFmtId="1" fontId="0" fillId="0" borderId="59" xfId="23" applyNumberFormat="1" applyBorder="1">
      <alignment/>
      <protection/>
    </xf>
    <xf numFmtId="1" fontId="0" fillId="0" borderId="13" xfId="23" applyNumberFormat="1" applyFill="1" applyBorder="1">
      <alignment/>
      <protection/>
    </xf>
    <xf numFmtId="1" fontId="3" fillId="0" borderId="16" xfId="23" applyNumberFormat="1" applyFont="1" applyFill="1" applyBorder="1">
      <alignment/>
      <protection/>
    </xf>
    <xf numFmtId="164" fontId="0" fillId="0" borderId="17" xfId="23" applyNumberFormat="1" applyFont="1" applyBorder="1">
      <alignment/>
      <protection/>
    </xf>
    <xf numFmtId="165" fontId="0" fillId="0" borderId="47" xfId="23" applyNumberFormat="1" applyFont="1" applyBorder="1">
      <alignment/>
      <protection/>
    </xf>
    <xf numFmtId="165" fontId="0" fillId="0" borderId="24" xfId="23" applyNumberFormat="1" applyFont="1" applyBorder="1">
      <alignment/>
      <protection/>
    </xf>
    <xf numFmtId="165" fontId="0" fillId="0" borderId="36" xfId="23" applyNumberFormat="1" applyFont="1" applyBorder="1">
      <alignment/>
      <protection/>
    </xf>
    <xf numFmtId="165" fontId="0" fillId="0" borderId="17" xfId="23" applyNumberFormat="1" applyFont="1" applyBorder="1">
      <alignment/>
      <protection/>
    </xf>
    <xf numFmtId="0" fontId="5" fillId="0" borderId="0" xfId="23" applyFont="1">
      <alignment/>
      <protection/>
    </xf>
    <xf numFmtId="0" fontId="5" fillId="0" borderId="0" xfId="23" applyFont="1" applyFill="1">
      <alignment/>
      <protection/>
    </xf>
    <xf numFmtId="2" fontId="0" fillId="0" borderId="13" xfId="23" applyNumberFormat="1" applyBorder="1">
      <alignment/>
      <protection/>
    </xf>
    <xf numFmtId="2" fontId="3" fillId="0" borderId="16" xfId="23" applyNumberFormat="1" applyFont="1" applyBorder="1">
      <alignment/>
      <protection/>
    </xf>
    <xf numFmtId="1" fontId="3" fillId="0" borderId="0" xfId="23" applyNumberFormat="1" applyFont="1">
      <alignment/>
      <protection/>
    </xf>
    <xf numFmtId="165" fontId="0" fillId="0" borderId="35" xfId="23" applyNumberFormat="1" applyBorder="1" applyAlignment="1">
      <alignment vertical="center"/>
      <protection/>
    </xf>
    <xf numFmtId="165" fontId="0" fillId="0" borderId="27" xfId="23" applyNumberFormat="1" applyBorder="1">
      <alignment/>
      <protection/>
    </xf>
    <xf numFmtId="165" fontId="0" fillId="0" borderId="12" xfId="23" applyNumberFormat="1" applyBorder="1">
      <alignment/>
      <protection/>
    </xf>
    <xf numFmtId="165" fontId="0" fillId="0" borderId="13" xfId="23" applyNumberFormat="1" applyBorder="1" applyAlignment="1">
      <alignment vertical="center"/>
      <protection/>
    </xf>
    <xf numFmtId="165" fontId="3" fillId="0" borderId="16" xfId="0" applyNumberFormat="1" applyFont="1" applyBorder="1"/>
    <xf numFmtId="172" fontId="0" fillId="0" borderId="21" xfId="56" applyNumberFormat="1" applyBorder="1"/>
    <xf numFmtId="172" fontId="0" fillId="0" borderId="18" xfId="56" applyNumberFormat="1" applyBorder="1"/>
    <xf numFmtId="172" fontId="3" fillId="0" borderId="18" xfId="56" applyNumberFormat="1" applyFont="1" applyBorder="1"/>
    <xf numFmtId="172" fontId="3" fillId="0" borderId="19" xfId="56" applyNumberFormat="1" applyFont="1" applyBorder="1"/>
    <xf numFmtId="172" fontId="0" fillId="0" borderId="0" xfId="56" applyNumberFormat="1"/>
    <xf numFmtId="172" fontId="3" fillId="0" borderId="0" xfId="56" applyNumberFormat="1" applyFont="1"/>
    <xf numFmtId="172" fontId="0" fillId="0" borderId="35" xfId="56" applyNumberFormat="1" applyBorder="1"/>
    <xf numFmtId="172" fontId="0" fillId="0" borderId="13" xfId="56" applyNumberFormat="1" applyBorder="1"/>
    <xf numFmtId="172" fontId="3" fillId="0" borderId="16" xfId="56" applyNumberFormat="1" applyFont="1" applyBorder="1"/>
    <xf numFmtId="2" fontId="0" fillId="0" borderId="21" xfId="23" applyNumberFormat="1" applyBorder="1">
      <alignment/>
      <protection/>
    </xf>
    <xf numFmtId="2" fontId="0" fillId="0" borderId="18" xfId="23" applyNumberFormat="1" applyBorder="1">
      <alignment/>
      <protection/>
    </xf>
    <xf numFmtId="2" fontId="3" fillId="0" borderId="18" xfId="23" applyNumberFormat="1" applyFont="1" applyBorder="1">
      <alignment/>
      <protection/>
    </xf>
    <xf numFmtId="2" fontId="3" fillId="0" borderId="19" xfId="23" applyNumberFormat="1" applyFont="1" applyBorder="1">
      <alignment/>
      <protection/>
    </xf>
    <xf numFmtId="2" fontId="0" fillId="0" borderId="0" xfId="23" applyNumberFormat="1">
      <alignment/>
      <protection/>
    </xf>
    <xf numFmtId="2" fontId="3" fillId="0" borderId="0" xfId="23" applyNumberFormat="1" applyFont="1">
      <alignment/>
      <protection/>
    </xf>
    <xf numFmtId="2" fontId="0" fillId="0" borderId="35" xfId="23" applyNumberFormat="1" applyBorder="1">
      <alignment/>
      <protection/>
    </xf>
    <xf numFmtId="172" fontId="0" fillId="0" borderId="12" xfId="56" applyNumberFormat="1" applyBorder="1"/>
    <xf numFmtId="0" fontId="4" fillId="0" borderId="0" xfId="23" applyFont="1" applyFill="1">
      <alignment/>
      <protection/>
    </xf>
    <xf numFmtId="0" fontId="35" fillId="0" borderId="0" xfId="23" applyFont="1" applyFill="1">
      <alignment/>
      <protection/>
    </xf>
    <xf numFmtId="0" fontId="0" fillId="0" borderId="0" xfId="22" applyFont="1" applyFill="1" applyAlignment="1">
      <alignment vertical="top"/>
      <protection/>
    </xf>
    <xf numFmtId="164" fontId="0" fillId="0" borderId="20" xfId="22" applyNumberFormat="1" applyFont="1" applyBorder="1">
      <alignment/>
      <protection/>
    </xf>
    <xf numFmtId="164" fontId="0" fillId="0" borderId="36" xfId="23" applyNumberFormat="1" applyFont="1" applyFill="1" applyBorder="1" applyAlignment="1">
      <alignment horizontal="right" vertical="top" wrapText="1"/>
      <protection/>
    </xf>
    <xf numFmtId="0" fontId="3" fillId="0" borderId="0" xfId="23" applyFont="1" applyBorder="1" applyAlignment="1">
      <alignment horizontal="center" vertical="top" wrapText="1"/>
      <protection/>
    </xf>
    <xf numFmtId="0" fontId="0" fillId="0" borderId="0" xfId="23" applyBorder="1">
      <alignment/>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12" xfId="23" applyNumberFormat="1" applyBorder="1" applyAlignment="1">
      <alignment vertical="top"/>
      <protection/>
    </xf>
    <xf numFmtId="164" fontId="0" fillId="0" borderId="26" xfId="23" applyNumberFormat="1" applyBorder="1" applyAlignment="1">
      <alignment vertical="top"/>
      <protection/>
    </xf>
    <xf numFmtId="164" fontId="0" fillId="0" borderId="56" xfId="23" applyNumberFormat="1" applyFill="1" applyBorder="1" applyAlignment="1">
      <alignment vertical="top"/>
      <protection/>
    </xf>
    <xf numFmtId="0" fontId="3" fillId="0" borderId="34" xfId="23" applyFont="1" applyBorder="1" applyAlignment="1">
      <alignment horizontal="center" vertical="top" wrapText="1"/>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right" vertical="top" wrapText="1"/>
      <protection/>
    </xf>
    <xf numFmtId="0" fontId="0" fillId="0" borderId="40" xfId="23" applyFont="1" applyBorder="1" applyAlignment="1">
      <alignment horizontal="right"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1" fontId="37" fillId="0" borderId="55" xfId="42" applyNumberFormat="1" applyFont="1" applyFill="1" applyBorder="1" applyAlignment="1">
      <alignment vertical="top"/>
      <protection/>
    </xf>
    <xf numFmtId="0" fontId="37" fillId="0" borderId="10" xfId="26" applyFont="1" applyBorder="1" applyAlignment="1">
      <alignment horizontal="left" vertical="top" wrapText="1" indent="4"/>
      <protection/>
    </xf>
    <xf numFmtId="0" fontId="37" fillId="0" borderId="10" xfId="26" applyFont="1" applyBorder="1" applyAlignment="1">
      <alignment horizontal="left" wrapText="1" indent="4"/>
      <protection/>
    </xf>
    <xf numFmtId="0" fontId="37" fillId="0" borderId="11" xfId="26" applyFont="1" applyBorder="1" applyAlignment="1">
      <alignment horizontal="left" wrapText="1" indent="4"/>
      <protection/>
    </xf>
    <xf numFmtId="164" fontId="0" fillId="0" borderId="41" xfId="23" applyNumberFormat="1" applyFill="1" applyBorder="1" applyAlignment="1">
      <alignment vertical="top"/>
      <protection/>
    </xf>
    <xf numFmtId="1" fontId="37" fillId="0" borderId="33" xfId="42" applyNumberFormat="1" applyFont="1" applyFill="1" applyBorder="1" applyAlignment="1">
      <alignment vertical="top"/>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12" xfId="23" applyNumberFormat="1" applyBorder="1" applyAlignment="1">
      <alignment vertical="top"/>
      <protection/>
    </xf>
    <xf numFmtId="0" fontId="0" fillId="0" borderId="10" xfId="23" applyFont="1" applyBorder="1" applyAlignment="1">
      <alignment vertical="top" wrapText="1"/>
      <protection/>
    </xf>
    <xf numFmtId="164" fontId="0" fillId="0" borderId="12" xfId="23" applyNumberFormat="1" applyFont="1" applyBorder="1" applyAlignment="1">
      <alignment horizontal="right" vertical="top" wrapText="1"/>
      <protection/>
    </xf>
    <xf numFmtId="164" fontId="0" fillId="0" borderId="26" xfId="23" applyNumberFormat="1" applyBorder="1" applyAlignment="1">
      <alignment vertical="top"/>
      <protection/>
    </xf>
    <xf numFmtId="164" fontId="0" fillId="0" borderId="32" xfId="23" applyNumberFormat="1" applyBorder="1" applyAlignment="1">
      <alignment vertical="top"/>
      <protection/>
    </xf>
    <xf numFmtId="164" fontId="0" fillId="0" borderId="60" xfId="23" applyNumberFormat="1" applyFill="1" applyBorder="1" applyAlignment="1">
      <alignment vertical="top"/>
      <protection/>
    </xf>
    <xf numFmtId="164" fontId="0" fillId="0" borderId="56" xfId="23" applyNumberFormat="1" applyFill="1" applyBorder="1" applyAlignment="1">
      <alignment vertical="top"/>
      <protection/>
    </xf>
    <xf numFmtId="0" fontId="36" fillId="0" borderId="10" xfId="26" applyFont="1" applyBorder="1" applyAlignment="1">
      <alignment horizontal="left" vertical="top" wrapText="1" indent="4"/>
      <protection/>
    </xf>
    <xf numFmtId="0" fontId="36" fillId="0" borderId="11" xfId="26" applyFont="1" applyBorder="1" applyAlignment="1">
      <alignment horizontal="left" vertical="top" wrapText="1" indent="4"/>
      <protection/>
    </xf>
    <xf numFmtId="0" fontId="3" fillId="0" borderId="34" xfId="23" applyFont="1" applyBorder="1" applyAlignment="1">
      <alignment horizontal="center" vertical="top" wrapText="1"/>
      <protection/>
    </xf>
    <xf numFmtId="0" fontId="0" fillId="0" borderId="40"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center" vertical="top" wrapText="1"/>
      <protection/>
    </xf>
    <xf numFmtId="0" fontId="0" fillId="0" borderId="26" xfId="23" applyFont="1" applyBorder="1" applyAlignment="1">
      <alignment horizontal="center" vertical="top" wrapText="1"/>
      <protection/>
    </xf>
    <xf numFmtId="1" fontId="37" fillId="0" borderId="55" xfId="42" applyNumberFormat="1" applyFont="1" applyFill="1" applyBorder="1" applyAlignment="1">
      <alignment vertical="top"/>
      <protection/>
    </xf>
    <xf numFmtId="1" fontId="37" fillId="0" borderId="61" xfId="42" applyNumberFormat="1" applyFont="1" applyFill="1" applyBorder="1" applyAlignment="1">
      <alignment vertical="top"/>
      <protection/>
    </xf>
    <xf numFmtId="164" fontId="0" fillId="0" borderId="41" xfId="23" applyNumberFormat="1" applyFill="1" applyBorder="1" applyAlignment="1">
      <alignment vertical="top"/>
      <protection/>
    </xf>
    <xf numFmtId="1" fontId="37" fillId="0" borderId="33" xfId="42" applyNumberFormat="1" applyFont="1" applyFill="1" applyBorder="1" applyAlignment="1">
      <alignment vertical="top"/>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26" xfId="23" applyNumberFormat="1" applyBorder="1" applyAlignment="1">
      <alignment vertical="top"/>
      <protection/>
    </xf>
    <xf numFmtId="0" fontId="36" fillId="0" borderId="11" xfId="26" applyFont="1" applyBorder="1" applyAlignment="1">
      <alignment horizontal="left" vertical="top" wrapText="1" indent="4"/>
      <protection/>
    </xf>
    <xf numFmtId="0" fontId="3" fillId="0" borderId="34" xfId="23" applyFont="1" applyBorder="1" applyAlignment="1">
      <alignment horizontal="center" vertical="top" wrapText="1"/>
      <protection/>
    </xf>
    <xf numFmtId="0" fontId="0" fillId="0" borderId="40"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center" vertical="top" wrapText="1"/>
      <protection/>
    </xf>
    <xf numFmtId="0" fontId="0" fillId="0" borderId="26" xfId="23" applyFont="1" applyBorder="1" applyAlignment="1">
      <alignment horizontal="center" vertical="top" wrapText="1"/>
      <protection/>
    </xf>
    <xf numFmtId="164" fontId="0" fillId="0" borderId="41" xfId="23" applyNumberFormat="1" applyFill="1" applyBorder="1" applyAlignment="1">
      <alignment vertical="top"/>
      <protection/>
    </xf>
    <xf numFmtId="1" fontId="37" fillId="0" borderId="33" xfId="42" applyNumberFormat="1" applyFont="1" applyFill="1" applyBorder="1" applyAlignment="1">
      <alignment vertical="top"/>
      <protection/>
    </xf>
    <xf numFmtId="0" fontId="0" fillId="0" borderId="0" xfId="23">
      <alignment/>
      <protection/>
    </xf>
    <xf numFmtId="0" fontId="0" fillId="0" borderId="0" xfId="23" applyFont="1">
      <alignment/>
      <protection/>
    </xf>
    <xf numFmtId="0" fontId="3" fillId="0" borderId="24"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43" xfId="23" applyFont="1" applyBorder="1" applyAlignment="1">
      <alignment vertical="top" wrapText="1"/>
      <protection/>
    </xf>
    <xf numFmtId="164" fontId="0" fillId="0" borderId="17" xfId="23" applyNumberFormat="1" applyBorder="1" applyAlignment="1">
      <alignment vertical="top"/>
      <protection/>
    </xf>
    <xf numFmtId="1" fontId="0" fillId="0" borderId="17" xfId="23" applyNumberFormat="1" applyBorder="1" applyAlignment="1">
      <alignment vertical="top"/>
      <protection/>
    </xf>
    <xf numFmtId="164" fontId="0" fillId="0" borderId="17" xfId="23" applyNumberFormat="1" applyFont="1" applyBorder="1" applyAlignment="1">
      <alignment horizontal="right" vertical="top" wrapText="1"/>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26" xfId="23" applyNumberFormat="1" applyBorder="1" applyAlignment="1">
      <alignment vertical="top"/>
      <protection/>
    </xf>
    <xf numFmtId="0" fontId="36" fillId="0" borderId="11" xfId="26" applyFont="1" applyBorder="1" applyAlignment="1">
      <alignment horizontal="left" vertical="top" wrapText="1" indent="4"/>
      <protection/>
    </xf>
    <xf numFmtId="0" fontId="3" fillId="0" borderId="34" xfId="23" applyFont="1" applyBorder="1" applyAlignment="1">
      <alignment horizontal="center" vertical="top" wrapText="1"/>
      <protection/>
    </xf>
    <xf numFmtId="0" fontId="0" fillId="0" borderId="40"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center" vertical="top" wrapText="1"/>
      <protection/>
    </xf>
    <xf numFmtId="164" fontId="0" fillId="0" borderId="41" xfId="23" applyNumberFormat="1" applyFill="1" applyBorder="1" applyAlignment="1">
      <alignment vertical="top"/>
      <protection/>
    </xf>
    <xf numFmtId="1" fontId="37" fillId="0" borderId="33" xfId="42" applyNumberFormat="1" applyFont="1" applyFill="1" applyBorder="1" applyAlignment="1">
      <alignment vertical="top"/>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12" xfId="23" applyNumberFormat="1" applyBorder="1" applyAlignment="1">
      <alignment vertical="top"/>
      <protection/>
    </xf>
    <xf numFmtId="164" fontId="0" fillId="0" borderId="12" xfId="23" applyNumberFormat="1" applyFont="1" applyBorder="1" applyAlignment="1">
      <alignment horizontal="right" vertical="top" wrapText="1"/>
      <protection/>
    </xf>
    <xf numFmtId="164" fontId="0" fillId="0" borderId="26" xfId="23" applyNumberFormat="1" applyBorder="1" applyAlignment="1">
      <alignment vertical="top"/>
      <protection/>
    </xf>
    <xf numFmtId="0" fontId="36" fillId="0" borderId="10" xfId="26" applyFont="1" applyBorder="1" applyAlignment="1">
      <alignment horizontal="left" vertical="top" wrapText="1" indent="4"/>
      <protection/>
    </xf>
    <xf numFmtId="0" fontId="36" fillId="0" borderId="11" xfId="26" applyFont="1" applyBorder="1" applyAlignment="1">
      <alignment horizontal="left" vertical="top" wrapText="1" indent="4"/>
      <protection/>
    </xf>
    <xf numFmtId="164" fontId="0" fillId="0" borderId="26" xfId="23" applyNumberFormat="1" applyFont="1" applyBorder="1" applyAlignment="1">
      <alignment horizontal="right" vertical="top" wrapText="1"/>
      <protection/>
    </xf>
    <xf numFmtId="0" fontId="3" fillId="0" borderId="34" xfId="23" applyFont="1" applyBorder="1" applyAlignment="1">
      <alignment horizontal="center" vertical="top" wrapText="1"/>
      <protection/>
    </xf>
    <xf numFmtId="0" fontId="0" fillId="0" borderId="40"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9" xfId="23" applyFont="1" applyBorder="1" applyAlignment="1">
      <alignment horizontal="center" vertical="top" wrapText="1"/>
      <protection/>
    </xf>
    <xf numFmtId="0" fontId="0" fillId="0" borderId="26" xfId="23" applyFont="1" applyBorder="1" applyAlignment="1">
      <alignment horizontal="center" vertical="top" wrapText="1"/>
      <protection/>
    </xf>
    <xf numFmtId="164" fontId="0" fillId="0" borderId="56" xfId="23" applyNumberFormat="1" applyFont="1" applyFill="1" applyBorder="1" applyAlignment="1">
      <alignment horizontal="right" vertical="top" wrapText="1"/>
      <protection/>
    </xf>
    <xf numFmtId="0" fontId="0" fillId="0" borderId="55" xfId="23" applyFont="1" applyFill="1" applyBorder="1" applyAlignment="1">
      <alignment horizontal="right" vertical="top" wrapText="1"/>
      <protection/>
    </xf>
    <xf numFmtId="164" fontId="0" fillId="0" borderId="41" xfId="23" applyNumberFormat="1" applyFont="1" applyFill="1" applyBorder="1" applyAlignment="1">
      <alignment horizontal="right" vertical="top" wrapText="1"/>
      <protection/>
    </xf>
    <xf numFmtId="0" fontId="0" fillId="0" borderId="33" xfId="23" applyFont="1" applyFill="1" applyBorder="1" applyAlignment="1">
      <alignment horizontal="right" vertical="top" wrapText="1"/>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26" xfId="23" applyNumberFormat="1" applyBorder="1" applyAlignment="1">
      <alignment vertical="top"/>
      <protection/>
    </xf>
    <xf numFmtId="164" fontId="0" fillId="0" borderId="32" xfId="23" applyNumberFormat="1" applyBorder="1" applyAlignment="1">
      <alignment vertical="top"/>
      <protection/>
    </xf>
    <xf numFmtId="164" fontId="0" fillId="0" borderId="32" xfId="23" applyNumberFormat="1" applyFont="1" applyBorder="1" applyAlignment="1">
      <alignment horizontal="right" vertical="top" wrapText="1"/>
      <protection/>
    </xf>
    <xf numFmtId="0" fontId="0" fillId="0" borderId="29" xfId="23" applyFont="1" applyBorder="1" applyAlignment="1">
      <alignment horizontal="left" vertical="top" wrapText="1" indent="4"/>
      <protection/>
    </xf>
    <xf numFmtId="0" fontId="3" fillId="0" borderId="34"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39" xfId="23" applyFont="1" applyBorder="1" applyAlignment="1">
      <alignment horizontal="right" vertical="top" wrapText="1"/>
      <protection/>
    </xf>
    <xf numFmtId="0" fontId="0" fillId="0" borderId="40" xfId="23" applyFont="1" applyBorder="1" applyAlignment="1">
      <alignment horizontal="right"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26" xfId="23" applyFont="1" applyBorder="1" applyAlignment="1">
      <alignment horizontal="center" vertical="top" wrapText="1"/>
      <protection/>
    </xf>
    <xf numFmtId="0" fontId="37" fillId="0" borderId="11" xfId="26" applyFont="1" applyBorder="1" applyAlignment="1">
      <alignment horizontal="left" vertical="top" wrapText="1" indent="4"/>
      <protection/>
    </xf>
    <xf numFmtId="164" fontId="0" fillId="0" borderId="41" xfId="23" applyNumberFormat="1" applyFill="1" applyBorder="1" applyAlignment="1">
      <alignment vertical="top"/>
      <protection/>
    </xf>
    <xf numFmtId="1" fontId="37" fillId="0" borderId="33" xfId="42" applyNumberFormat="1" applyFont="1" applyFill="1" applyBorder="1" applyAlignment="1">
      <alignment vertical="top"/>
      <protection/>
    </xf>
    <xf numFmtId="164" fontId="0" fillId="0" borderId="60" xfId="23" applyNumberFormat="1" applyFont="1" applyFill="1" applyBorder="1" applyAlignment="1">
      <alignment horizontal="right" vertical="top" wrapText="1"/>
      <protection/>
    </xf>
    <xf numFmtId="0" fontId="0" fillId="0" borderId="0" xfId="23">
      <alignment/>
      <protection/>
    </xf>
    <xf numFmtId="0" fontId="0" fillId="0" borderId="0" xfId="23" applyFont="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164" fontId="0" fillId="0" borderId="26" xfId="23" applyNumberFormat="1" applyBorder="1" applyAlignment="1">
      <alignment vertical="top"/>
      <protection/>
    </xf>
    <xf numFmtId="164" fontId="0" fillId="0" borderId="26" xfId="23" applyNumberFormat="1" applyFont="1" applyBorder="1" applyAlignment="1">
      <alignment horizontal="right" vertical="top" wrapText="1"/>
      <protection/>
    </xf>
    <xf numFmtId="0" fontId="0" fillId="0" borderId="11" xfId="23" applyFont="1" applyBorder="1" applyAlignment="1">
      <alignment horizontal="left" vertical="top" wrapText="1" indent="4"/>
      <protection/>
    </xf>
    <xf numFmtId="0" fontId="3" fillId="0" borderId="34" xfId="23" applyFont="1" applyBorder="1" applyAlignment="1">
      <alignment horizontal="center" vertical="top" wrapText="1"/>
      <protection/>
    </xf>
    <xf numFmtId="164" fontId="0" fillId="0" borderId="36" xfId="23" applyNumberFormat="1" applyBorder="1" applyAlignment="1">
      <alignment vertical="top"/>
      <protection/>
    </xf>
    <xf numFmtId="0" fontId="0" fillId="0" borderId="33"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39" xfId="23" applyFont="1" applyBorder="1" applyAlignment="1">
      <alignment horizontal="right" vertical="top" wrapText="1"/>
      <protection/>
    </xf>
    <xf numFmtId="0" fontId="0" fillId="0" borderId="40" xfId="23" applyFont="1" applyBorder="1" applyAlignment="1">
      <alignment horizontal="right" vertical="top" wrapText="1"/>
      <protection/>
    </xf>
    <xf numFmtId="164" fontId="0" fillId="0" borderId="36" xfId="23" applyNumberFormat="1"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26" xfId="23" applyFont="1" applyBorder="1" applyAlignment="1">
      <alignment horizontal="center" vertical="top" wrapText="1"/>
      <protection/>
    </xf>
    <xf numFmtId="164" fontId="0" fillId="0" borderId="41" xfId="23" applyNumberFormat="1" applyFont="1" applyFill="1" applyBorder="1" applyAlignment="1">
      <alignment horizontal="right" vertical="top" wrapText="1"/>
      <protection/>
    </xf>
    <xf numFmtId="0" fontId="0" fillId="0" borderId="33" xfId="23" applyFont="1" applyFill="1" applyBorder="1" applyAlignment="1">
      <alignment horizontal="right" vertical="top" wrapText="1"/>
      <protection/>
    </xf>
    <xf numFmtId="0" fontId="0" fillId="0" borderId="0" xfId="23">
      <alignment/>
      <protection/>
    </xf>
    <xf numFmtId="0" fontId="0" fillId="0" borderId="0" xfId="23" applyFont="1">
      <alignment/>
      <protection/>
    </xf>
    <xf numFmtId="0" fontId="0" fillId="0" borderId="11" xfId="23" applyFont="1" applyBorder="1" applyAlignment="1">
      <alignment horizontal="left" vertical="top" wrapText="1" indent="4"/>
      <protection/>
    </xf>
    <xf numFmtId="164" fontId="0" fillId="0" borderId="28" xfId="23" applyNumberFormat="1" applyBorder="1" applyAlignment="1">
      <alignment vertical="top"/>
      <protection/>
    </xf>
    <xf numFmtId="164" fontId="0" fillId="0" borderId="19" xfId="23" applyNumberFormat="1" applyFont="1" applyBorder="1" applyAlignment="1">
      <alignment horizontal="right" vertical="top" wrapText="1"/>
      <protection/>
    </xf>
    <xf numFmtId="164" fontId="0" fillId="0" borderId="33" xfId="23" applyNumberFormat="1" applyBorder="1" applyAlignment="1">
      <alignment vertical="top"/>
      <protection/>
    </xf>
    <xf numFmtId="0" fontId="0" fillId="0" borderId="0" xfId="23" applyFill="1">
      <alignment/>
      <protection/>
    </xf>
    <xf numFmtId="0" fontId="0" fillId="0" borderId="33" xfId="23" applyFont="1" applyBorder="1" applyAlignment="1">
      <alignment horizontal="center" vertical="top" wrapText="1"/>
      <protection/>
    </xf>
    <xf numFmtId="0" fontId="0" fillId="0" borderId="39" xfId="23" applyFont="1" applyBorder="1" applyAlignment="1">
      <alignment horizontal="right" vertical="top" wrapText="1"/>
      <protection/>
    </xf>
    <xf numFmtId="0" fontId="0" fillId="0" borderId="40" xfId="23" applyFont="1" applyBorder="1" applyAlignment="1">
      <alignment horizontal="right"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32" fillId="0" borderId="55" xfId="23" applyFont="1" applyBorder="1" applyAlignment="1">
      <alignment horizontal="center" vertical="top" wrapText="1"/>
      <protection/>
    </xf>
    <xf numFmtId="164" fontId="0" fillId="0" borderId="42" xfId="23" applyNumberFormat="1" applyBorder="1" applyAlignment="1">
      <alignment vertical="top"/>
      <protection/>
    </xf>
    <xf numFmtId="164" fontId="0" fillId="0" borderId="40" xfId="23" applyNumberFormat="1" applyBorder="1" applyAlignment="1">
      <alignment vertical="top"/>
      <protection/>
    </xf>
    <xf numFmtId="164" fontId="0" fillId="0" borderId="21" xfId="23" applyNumberFormat="1" applyFont="1" applyBorder="1" applyAlignment="1">
      <alignment horizontal="right" vertical="top" wrapText="1"/>
      <protection/>
    </xf>
    <xf numFmtId="0" fontId="0" fillId="0" borderId="28" xfId="23" applyFont="1" applyBorder="1" applyAlignment="1">
      <alignment horizontal="center" vertical="top" wrapText="1"/>
      <protection/>
    </xf>
    <xf numFmtId="0" fontId="0" fillId="0" borderId="19" xfId="23" applyFont="1" applyBorder="1" applyAlignment="1">
      <alignment horizontal="center" vertical="top" wrapText="1"/>
      <protection/>
    </xf>
    <xf numFmtId="164" fontId="0" fillId="0" borderId="41" xfId="23" applyNumberFormat="1" applyFont="1" applyFill="1" applyBorder="1" applyAlignment="1">
      <alignment horizontal="right" vertical="top" wrapText="1"/>
      <protection/>
    </xf>
    <xf numFmtId="0" fontId="0" fillId="0" borderId="33" xfId="23" applyFont="1" applyFill="1" applyBorder="1" applyAlignment="1">
      <alignment horizontal="right" vertical="top" wrapText="1"/>
      <protection/>
    </xf>
    <xf numFmtId="0" fontId="3" fillId="0" borderId="62" xfId="23" applyFont="1" applyBorder="1" applyAlignment="1">
      <alignment horizontal="center" vertical="top" wrapText="1"/>
      <protection/>
    </xf>
    <xf numFmtId="0" fontId="0" fillId="0" borderId="0" xfId="23">
      <alignment/>
      <protection/>
    </xf>
    <xf numFmtId="0" fontId="0" fillId="0" borderId="0" xfId="23" applyFont="1">
      <alignment/>
      <protection/>
    </xf>
    <xf numFmtId="0" fontId="0" fillId="0" borderId="10" xfId="23" applyFont="1" applyBorder="1">
      <alignment/>
      <protection/>
    </xf>
    <xf numFmtId="0" fontId="0" fillId="0" borderId="10" xfId="23" applyFont="1" applyBorder="1" applyAlignment="1">
      <alignment horizontal="left" indent="2"/>
      <protection/>
    </xf>
    <xf numFmtId="0" fontId="0" fillId="0" borderId="10" xfId="23" applyFont="1" applyBorder="1" applyAlignment="1" quotePrefix="1">
      <alignment horizontal="left" indent="2"/>
      <protection/>
    </xf>
    <xf numFmtId="0" fontId="0" fillId="0" borderId="22" xfId="23" applyFont="1" applyFill="1" applyBorder="1" applyAlignment="1">
      <alignment vertical="top" wrapText="1"/>
      <protection/>
    </xf>
    <xf numFmtId="1" fontId="0" fillId="0" borderId="51" xfId="23" applyNumberFormat="1" applyFont="1" applyFill="1" applyBorder="1">
      <alignment/>
      <protection/>
    </xf>
    <xf numFmtId="0" fontId="0" fillId="0" borderId="43" xfId="23" applyFont="1" applyBorder="1" applyAlignment="1">
      <alignment horizontal="left" indent="2"/>
      <protection/>
    </xf>
    <xf numFmtId="164" fontId="3" fillId="16" borderId="18" xfId="23" applyNumberFormat="1" applyFont="1" applyFill="1" applyBorder="1">
      <alignment/>
      <protection/>
    </xf>
    <xf numFmtId="164" fontId="0" fillId="16" borderId="18" xfId="23" applyNumberFormat="1" applyFont="1" applyFill="1" applyBorder="1">
      <alignment/>
      <protection/>
    </xf>
    <xf numFmtId="164" fontId="0" fillId="16" borderId="59" xfId="23" applyNumberFormat="1" applyFont="1" applyFill="1" applyBorder="1">
      <alignment/>
      <protection/>
    </xf>
    <xf numFmtId="1" fontId="0" fillId="0" borderId="18" xfId="23" applyNumberFormat="1" applyFont="1" applyFill="1" applyBorder="1">
      <alignment/>
      <protection/>
    </xf>
    <xf numFmtId="164" fontId="0" fillId="0" borderId="18" xfId="24" applyNumberFormat="1" applyFont="1" applyFill="1" applyBorder="1"/>
    <xf numFmtId="2" fontId="0" fillId="0" borderId="18" xfId="24" applyNumberFormat="1" applyFont="1" applyFill="1" applyBorder="1"/>
    <xf numFmtId="165" fontId="0" fillId="0" borderId="13" xfId="23" applyNumberFormat="1" applyBorder="1">
      <alignment/>
      <protection/>
    </xf>
    <xf numFmtId="165" fontId="3" fillId="0" borderId="16" xfId="23" applyNumberFormat="1" applyFont="1" applyBorder="1">
      <alignment/>
      <protection/>
    </xf>
    <xf numFmtId="164" fontId="0" fillId="0" borderId="13" xfId="23" applyNumberFormat="1" applyBorder="1">
      <alignment/>
      <protection/>
    </xf>
    <xf numFmtId="164" fontId="3" fillId="0" borderId="16" xfId="23" applyNumberFormat="1" applyFont="1" applyBorder="1">
      <alignment/>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27" xfId="23" applyNumberFormat="1" applyBorder="1">
      <alignment/>
      <protection/>
    </xf>
    <xf numFmtId="164" fontId="0" fillId="0" borderId="12" xfId="23" applyNumberFormat="1" applyBorder="1">
      <alignment/>
      <protection/>
    </xf>
    <xf numFmtId="0" fontId="0" fillId="0" borderId="0" xfId="23" applyFont="1" applyBorder="1" applyAlignment="1">
      <alignment horizontal="center" vertical="top" wrapText="1"/>
      <protection/>
    </xf>
    <xf numFmtId="0" fontId="0" fillId="16" borderId="29" xfId="23" applyFont="1" applyFill="1" applyBorder="1" applyAlignment="1">
      <alignment vertical="top" wrapText="1"/>
      <protection/>
    </xf>
    <xf numFmtId="165" fontId="0" fillId="0" borderId="35" xfId="23" applyNumberFormat="1" applyBorder="1">
      <alignment/>
      <protection/>
    </xf>
    <xf numFmtId="0" fontId="0" fillId="0" borderId="26" xfId="23" applyFont="1" applyBorder="1" applyAlignment="1">
      <alignment horizontal="center" vertical="top" wrapText="1"/>
      <protection/>
    </xf>
    <xf numFmtId="0" fontId="0" fillId="0" borderId="41" xfId="23" applyFont="1" applyBorder="1" applyAlignment="1">
      <alignment horizontal="center" vertical="top" wrapText="1"/>
      <protection/>
    </xf>
    <xf numFmtId="0" fontId="0" fillId="0" borderId="20"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5" xfId="23" applyFont="1" applyBorder="1" applyAlignment="1">
      <alignment horizontal="center" vertical="top" wrapText="1"/>
      <protection/>
    </xf>
    <xf numFmtId="165" fontId="0" fillId="0" borderId="42" xfId="23" applyNumberFormat="1" applyBorder="1">
      <alignment/>
      <protection/>
    </xf>
    <xf numFmtId="164" fontId="0" fillId="0" borderId="35" xfId="23" applyNumberFormat="1" applyBorder="1">
      <alignment/>
      <protection/>
    </xf>
    <xf numFmtId="164" fontId="0" fillId="0" borderId="36" xfId="23" applyNumberFormat="1" applyBorder="1">
      <alignment/>
      <protection/>
    </xf>
    <xf numFmtId="0" fontId="3" fillId="0" borderId="14" xfId="23" applyFont="1" applyBorder="1" applyAlignment="1">
      <alignment vertical="top" wrapText="1"/>
      <protection/>
    </xf>
    <xf numFmtId="165" fontId="3" fillId="0" borderId="63" xfId="23" applyNumberFormat="1" applyFont="1" applyBorder="1">
      <alignment/>
      <protection/>
    </xf>
    <xf numFmtId="164" fontId="3" fillId="0" borderId="15" xfId="23" applyNumberFormat="1" applyFont="1" applyBorder="1">
      <alignment/>
      <protection/>
    </xf>
    <xf numFmtId="165" fontId="3" fillId="0" borderId="20" xfId="23" applyNumberFormat="1" applyFont="1" applyFill="1" applyBorder="1">
      <alignment/>
      <protection/>
    </xf>
    <xf numFmtId="165" fontId="3" fillId="0" borderId="10" xfId="23" applyNumberFormat="1" applyFont="1" applyFill="1" applyBorder="1">
      <alignment/>
      <protection/>
    </xf>
    <xf numFmtId="165" fontId="0" fillId="0" borderId="10" xfId="23" applyNumberFormat="1" applyFill="1" applyBorder="1">
      <alignment/>
      <protection/>
    </xf>
    <xf numFmtId="165" fontId="0" fillId="0" borderId="29" xfId="23" applyNumberFormat="1" applyFill="1" applyBorder="1">
      <alignment/>
      <protection/>
    </xf>
    <xf numFmtId="165" fontId="0" fillId="0" borderId="20" xfId="23" applyNumberFormat="1" applyFont="1" applyFill="1" applyBorder="1" applyAlignment="1">
      <alignment vertical="top"/>
      <protection/>
    </xf>
    <xf numFmtId="0" fontId="0" fillId="0" borderId="0" xfId="23">
      <alignment/>
      <protection/>
    </xf>
    <xf numFmtId="0" fontId="0" fillId="0" borderId="0" xfId="0"/>
    <xf numFmtId="0" fontId="0" fillId="0" borderId="0" xfId="55" applyFont="1">
      <alignment/>
      <protection/>
    </xf>
    <xf numFmtId="0" fontId="0" fillId="0" borderId="0" xfId="23">
      <alignment/>
      <protection/>
    </xf>
    <xf numFmtId="0" fontId="4" fillId="0" borderId="0" xfId="23" applyFont="1">
      <alignment/>
      <protection/>
    </xf>
    <xf numFmtId="0" fontId="3" fillId="0" borderId="14" xfId="23" applyFont="1" applyBorder="1">
      <alignment/>
      <protection/>
    </xf>
    <xf numFmtId="0" fontId="0" fillId="0" borderId="0" xfId="23" applyFont="1">
      <alignment/>
      <protection/>
    </xf>
    <xf numFmtId="0" fontId="0" fillId="0" borderId="10" xfId="23" applyFont="1" applyBorder="1">
      <alignment/>
      <protection/>
    </xf>
    <xf numFmtId="0" fontId="3" fillId="0" borderId="43" xfId="23" applyFont="1" applyBorder="1">
      <alignment/>
      <protection/>
    </xf>
    <xf numFmtId="0" fontId="0" fillId="0" borderId="22" xfId="23" applyFont="1" applyBorder="1">
      <alignment/>
      <protection/>
    </xf>
    <xf numFmtId="0" fontId="5" fillId="0" borderId="0" xfId="23" applyFont="1" applyAlignment="1">
      <alignment vertical="top" wrapText="1"/>
      <protection/>
    </xf>
    <xf numFmtId="0" fontId="0" fillId="0" borderId="0" xfId="23" applyFont="1" applyBorder="1" applyAlignment="1">
      <alignment horizontal="center" vertical="top" wrapText="1"/>
      <protection/>
    </xf>
    <xf numFmtId="0" fontId="3" fillId="0" borderId="64" xfId="23" applyFont="1" applyBorder="1" applyAlignment="1">
      <alignment horizontal="center" vertical="top" wrapText="1"/>
      <protection/>
    </xf>
    <xf numFmtId="0" fontId="3" fillId="0" borderId="15" xfId="23" applyFont="1" applyBorder="1" applyAlignment="1">
      <alignment horizontal="center" vertical="top" wrapText="1"/>
      <protection/>
    </xf>
    <xf numFmtId="3" fontId="0" fillId="0" borderId="24" xfId="23" applyNumberFormat="1" applyFill="1" applyBorder="1">
      <alignment/>
      <protection/>
    </xf>
    <xf numFmtId="3" fontId="0" fillId="0" borderId="12" xfId="23" applyNumberFormat="1" applyFill="1" applyBorder="1">
      <alignment/>
      <protection/>
    </xf>
    <xf numFmtId="0" fontId="0" fillId="0" borderId="25" xfId="23" applyBorder="1">
      <alignment/>
      <protection/>
    </xf>
    <xf numFmtId="0" fontId="0" fillId="0" borderId="33" xfId="23" applyBorder="1">
      <alignment/>
      <protection/>
    </xf>
    <xf numFmtId="0" fontId="3" fillId="0" borderId="65" xfId="23" applyFont="1" applyBorder="1" applyAlignment="1">
      <alignment horizontal="center" vertical="top" wrapText="1"/>
      <protection/>
    </xf>
    <xf numFmtId="0" fontId="0" fillId="0" borderId="29" xfId="23" applyFont="1" applyBorder="1">
      <alignment/>
      <protection/>
    </xf>
    <xf numFmtId="3" fontId="0" fillId="0" borderId="30" xfId="23" applyNumberFormat="1" applyFill="1" applyBorder="1">
      <alignment/>
      <protection/>
    </xf>
    <xf numFmtId="3" fontId="0" fillId="0" borderId="61" xfId="23" applyNumberFormat="1" applyFill="1" applyBorder="1">
      <alignment/>
      <protection/>
    </xf>
    <xf numFmtId="3" fontId="0" fillId="0" borderId="32" xfId="23" applyNumberFormat="1" applyFill="1" applyBorder="1">
      <alignment/>
      <protection/>
    </xf>
    <xf numFmtId="0" fontId="0" fillId="0" borderId="44" xfId="23" applyBorder="1">
      <alignment/>
      <protection/>
    </xf>
    <xf numFmtId="0" fontId="0" fillId="0" borderId="46" xfId="23" applyBorder="1">
      <alignment/>
      <protection/>
    </xf>
    <xf numFmtId="164" fontId="3" fillId="0" borderId="17" xfId="23" applyNumberFormat="1" applyFont="1" applyBorder="1">
      <alignment/>
      <protection/>
    </xf>
    <xf numFmtId="168" fontId="0" fillId="0" borderId="47" xfId="24" applyNumberFormat="1" applyBorder="1"/>
    <xf numFmtId="168" fontId="0" fillId="0" borderId="23" xfId="24" applyNumberFormat="1" applyBorder="1"/>
    <xf numFmtId="168" fontId="0" fillId="0" borderId="24" xfId="24" applyNumberFormat="1" applyBorder="1"/>
    <xf numFmtId="0" fontId="0" fillId="0" borderId="11" xfId="23" applyFont="1" applyBorder="1">
      <alignment/>
      <protection/>
    </xf>
    <xf numFmtId="168" fontId="0" fillId="0" borderId="26" xfId="23" applyNumberFormat="1" applyBorder="1">
      <alignment/>
      <protection/>
    </xf>
    <xf numFmtId="3" fontId="0" fillId="0" borderId="47" xfId="23" applyNumberFormat="1" applyFill="1" applyBorder="1">
      <alignment/>
      <protection/>
    </xf>
    <xf numFmtId="3" fontId="0" fillId="0" borderId="23" xfId="23" applyNumberFormat="1" applyFill="1" applyBorder="1">
      <alignment/>
      <protection/>
    </xf>
    <xf numFmtId="3" fontId="0" fillId="0" borderId="13" xfId="23" applyNumberFormat="1" applyFill="1" applyBorder="1">
      <alignment/>
      <protection/>
    </xf>
    <xf numFmtId="3" fontId="0" fillId="0" borderId="55" xfId="23" applyNumberFormat="1" applyFill="1" applyBorder="1">
      <alignment/>
      <protection/>
    </xf>
    <xf numFmtId="165" fontId="0" fillId="0" borderId="20" xfId="23" applyNumberFormat="1" applyFont="1" applyFill="1" applyBorder="1" applyAlignment="1">
      <alignment vertical="top"/>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21"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20" applyFont="1" applyFill="1" applyBorder="1" applyAlignment="1">
      <alignment horizontal="left" vertical="top" wrapText="1"/>
    </xf>
    <xf numFmtId="165" fontId="0" fillId="0" borderId="30" xfId="23" applyNumberFormat="1" applyBorder="1" applyAlignment="1">
      <alignment horizontal="right" vertical="center"/>
      <protection/>
    </xf>
    <xf numFmtId="165" fontId="0" fillId="0" borderId="35" xfId="23" applyNumberFormat="1" applyBorder="1" applyAlignment="1">
      <alignment horizontal="right" vertical="center"/>
      <protection/>
    </xf>
    <xf numFmtId="0" fontId="3" fillId="0" borderId="66" xfId="23" applyFont="1" applyBorder="1" applyAlignment="1">
      <alignment horizontal="center" vertical="center"/>
      <protection/>
    </xf>
    <xf numFmtId="0" fontId="3" fillId="0" borderId="51" xfId="23" applyFont="1" applyBorder="1" applyAlignment="1">
      <alignment horizontal="center" vertical="center"/>
      <protection/>
    </xf>
    <xf numFmtId="0" fontId="3" fillId="0" borderId="48" xfId="23" applyFont="1" applyBorder="1" applyAlignment="1">
      <alignment vertical="top"/>
      <protection/>
    </xf>
    <xf numFmtId="0" fontId="0" fillId="0" borderId="43" xfId="23" applyBorder="1" applyAlignment="1">
      <alignment vertical="top"/>
      <protection/>
    </xf>
    <xf numFmtId="0" fontId="3" fillId="0" borderId="52" xfId="23" applyFont="1" applyBorder="1" applyAlignment="1">
      <alignment horizontal="center" vertical="top"/>
      <protection/>
    </xf>
    <xf numFmtId="0" fontId="0" fillId="0" borderId="44" xfId="23" applyBorder="1" applyAlignment="1">
      <alignment horizontal="center" vertical="top"/>
      <protection/>
    </xf>
    <xf numFmtId="0" fontId="3" fillId="0" borderId="50" xfId="23" applyFont="1" applyBorder="1" applyAlignment="1">
      <alignment horizontal="center" vertical="top"/>
      <protection/>
    </xf>
    <xf numFmtId="0" fontId="0" fillId="0" borderId="17" xfId="23" applyBorder="1" applyAlignment="1">
      <alignment horizontal="center" vertical="top"/>
      <protection/>
    </xf>
    <xf numFmtId="0" fontId="3" fillId="0" borderId="47" xfId="23" applyFont="1" applyBorder="1" applyAlignment="1">
      <alignment horizontal="center" vertical="center"/>
      <protection/>
    </xf>
    <xf numFmtId="0" fontId="3" fillId="0" borderId="24" xfId="23" applyFont="1" applyBorder="1" applyAlignment="1">
      <alignment horizontal="center" vertical="center"/>
      <protection/>
    </xf>
    <xf numFmtId="1" fontId="3" fillId="0" borderId="52" xfId="23" applyNumberFormat="1" applyFont="1" applyBorder="1" applyAlignment="1">
      <alignment horizontal="center" vertical="top"/>
      <protection/>
    </xf>
    <xf numFmtId="1" fontId="0" fillId="0" borderId="44" xfId="23" applyNumberFormat="1" applyBorder="1" applyAlignment="1">
      <alignment horizontal="center" vertical="top"/>
      <protection/>
    </xf>
    <xf numFmtId="172" fontId="3" fillId="0" borderId="52" xfId="56" applyNumberFormat="1" applyFont="1" applyBorder="1" applyAlignment="1">
      <alignment horizontal="center" vertical="top"/>
    </xf>
    <xf numFmtId="172" fontId="0" fillId="0" borderId="44" xfId="56" applyNumberFormat="1" applyBorder="1" applyAlignment="1">
      <alignment horizontal="center" vertical="top"/>
    </xf>
    <xf numFmtId="2" fontId="3" fillId="0" borderId="52" xfId="23" applyNumberFormat="1" applyFont="1" applyBorder="1" applyAlignment="1">
      <alignment horizontal="center" vertical="top"/>
      <protection/>
    </xf>
    <xf numFmtId="2" fontId="0" fillId="0" borderId="44" xfId="23" applyNumberFormat="1" applyBorder="1" applyAlignment="1">
      <alignment horizontal="center" vertical="top"/>
      <protection/>
    </xf>
    <xf numFmtId="0" fontId="0" fillId="0" borderId="0" xfId="23" applyFont="1" applyAlignment="1">
      <alignment horizontal="left" vertical="top" wrapText="1"/>
      <protection/>
    </xf>
    <xf numFmtId="0" fontId="3" fillId="0" borderId="35" xfId="23" applyFont="1" applyBorder="1" applyAlignment="1">
      <alignment horizontal="center" vertical="top"/>
      <protection/>
    </xf>
    <xf numFmtId="0" fontId="3" fillId="0" borderId="36" xfId="23" applyFont="1" applyBorder="1" applyAlignment="1">
      <alignment horizontal="center" vertical="top"/>
      <protection/>
    </xf>
    <xf numFmtId="0" fontId="3" fillId="0" borderId="48" xfId="23" applyFont="1" applyBorder="1" applyAlignment="1">
      <alignment horizontal="center" vertical="top"/>
      <protection/>
    </xf>
    <xf numFmtId="0" fontId="3" fillId="0" borderId="49" xfId="23" applyFont="1" applyBorder="1" applyAlignment="1">
      <alignment horizontal="center" vertical="top"/>
      <protection/>
    </xf>
    <xf numFmtId="0" fontId="3" fillId="0" borderId="43" xfId="23" applyFont="1" applyBorder="1" applyAlignment="1">
      <alignment horizontal="center" vertical="top"/>
      <protection/>
    </xf>
    <xf numFmtId="0" fontId="3" fillId="0" borderId="48" xfId="23" applyFont="1" applyBorder="1" applyAlignment="1">
      <alignment horizontal="center"/>
      <protection/>
    </xf>
    <xf numFmtId="0" fontId="3" fillId="0" borderId="43" xfId="23" applyFont="1" applyBorder="1" applyAlignment="1">
      <alignment horizontal="center"/>
      <protection/>
    </xf>
    <xf numFmtId="0" fontId="3" fillId="0" borderId="50" xfId="23" applyFont="1" applyBorder="1" applyAlignment="1">
      <alignment horizontal="center" vertical="top" wrapText="1"/>
      <protection/>
    </xf>
    <xf numFmtId="0" fontId="3" fillId="0" borderId="36" xfId="23" applyFont="1" applyBorder="1" applyAlignment="1">
      <alignment horizontal="center" vertical="top" wrapText="1"/>
      <protection/>
    </xf>
    <xf numFmtId="0" fontId="3" fillId="0" borderId="49" xfId="23" applyFont="1" applyBorder="1" applyAlignment="1">
      <alignment horizontal="center"/>
      <protection/>
    </xf>
    <xf numFmtId="0" fontId="3" fillId="0" borderId="52" xfId="23" applyFont="1" applyBorder="1" applyAlignment="1">
      <alignment horizontal="center" vertical="top" wrapText="1"/>
      <protection/>
    </xf>
    <xf numFmtId="0" fontId="3" fillId="0" borderId="35" xfId="23" applyFont="1" applyBorder="1" applyAlignment="1">
      <alignment horizontal="center" vertical="top" wrapText="1"/>
      <protection/>
    </xf>
    <xf numFmtId="0" fontId="3" fillId="0" borderId="53" xfId="23" applyFont="1" applyBorder="1" applyAlignment="1">
      <alignment horizontal="center" vertical="top" wrapText="1"/>
      <protection/>
    </xf>
    <xf numFmtId="0" fontId="3" fillId="0" borderId="40" xfId="23" applyFont="1" applyBorder="1" applyAlignment="1">
      <alignment horizontal="center" vertical="top" wrapText="1"/>
      <protection/>
    </xf>
    <xf numFmtId="0" fontId="3" fillId="0" borderId="48" xfId="23" applyFont="1" applyBorder="1" applyAlignment="1">
      <alignment horizontal="left" vertical="top"/>
      <protection/>
    </xf>
    <xf numFmtId="0" fontId="3" fillId="0" borderId="49" xfId="23" applyFont="1" applyBorder="1" applyAlignment="1">
      <alignment horizontal="left" vertical="top"/>
      <protection/>
    </xf>
    <xf numFmtId="0" fontId="3" fillId="0" borderId="43" xfId="23" applyFont="1" applyBorder="1" applyAlignment="1">
      <alignment horizontal="left" vertical="top"/>
      <protection/>
    </xf>
    <xf numFmtId="0" fontId="3" fillId="0" borderId="0" xfId="23" applyFont="1" applyBorder="1" applyAlignment="1">
      <alignment horizontal="center" vertical="center"/>
      <protection/>
    </xf>
    <xf numFmtId="0" fontId="3" fillId="0" borderId="0" xfId="23" applyFont="1" applyBorder="1" applyAlignment="1">
      <alignment horizontal="center" vertical="top"/>
      <protection/>
    </xf>
    <xf numFmtId="0" fontId="3" fillId="0" borderId="0" xfId="23" applyFont="1" applyBorder="1" applyAlignment="1">
      <alignment horizontal="left" vertical="top"/>
      <protection/>
    </xf>
    <xf numFmtId="0" fontId="0" fillId="0" borderId="48" xfId="23" applyBorder="1" applyAlignment="1">
      <alignment horizontal="center"/>
      <protection/>
    </xf>
    <xf numFmtId="0" fontId="0" fillId="0" borderId="43" xfId="23" applyBorder="1" applyAlignment="1">
      <alignment horizontal="center"/>
      <protection/>
    </xf>
    <xf numFmtId="0" fontId="3" fillId="0" borderId="25" xfId="23" applyFont="1" applyBorder="1" applyAlignment="1">
      <alignment horizontal="center"/>
      <protection/>
    </xf>
    <xf numFmtId="0" fontId="3" fillId="0" borderId="33" xfId="23" applyFont="1" applyBorder="1" applyAlignment="1">
      <alignment horizontal="center"/>
      <protection/>
    </xf>
    <xf numFmtId="0" fontId="3" fillId="0" borderId="26" xfId="23" applyFont="1" applyBorder="1" applyAlignment="1">
      <alignment horizontal="center"/>
      <protection/>
    </xf>
  </cellXfs>
  <cellStyles count="43">
    <cellStyle name="Normal" xfId="0"/>
    <cellStyle name="Percent" xfId="15"/>
    <cellStyle name="Currency" xfId="16"/>
    <cellStyle name="Currency [0]" xfId="17"/>
    <cellStyle name="Comma" xfId="18"/>
    <cellStyle name="Comma [0]" xfId="19"/>
    <cellStyle name="Nadpis 1" xfId="20"/>
    <cellStyle name="Hypertextový odkaz" xfId="21"/>
    <cellStyle name="Standard 2" xfId="22"/>
    <cellStyle name="Standard 2 2" xfId="23"/>
    <cellStyle name="Procenta" xfId="24"/>
    <cellStyle name="Název" xfId="25"/>
    <cellStyle name="Standard 5" xfId="26"/>
    <cellStyle name="Akzent1 2" xfId="27"/>
    <cellStyle name="Akzent2 2" xfId="28"/>
    <cellStyle name="Akzent3 2" xfId="29"/>
    <cellStyle name="Akzent4 2" xfId="30"/>
    <cellStyle name="Akzent5 2" xfId="31"/>
    <cellStyle name="Akzent6 2" xfId="32"/>
    <cellStyle name="Ausgabe 2" xfId="33"/>
    <cellStyle name="Berechnung 2" xfId="34"/>
    <cellStyle name="Eingabe 2" xfId="35"/>
    <cellStyle name="Ergebnis 2" xfId="36"/>
    <cellStyle name="Erklärender Text 2" xfId="37"/>
    <cellStyle name="Gut 2" xfId="38"/>
    <cellStyle name="Neutral 2" xfId="39"/>
    <cellStyle name="Notiz 2" xfId="40"/>
    <cellStyle name="Schlecht 2" xfId="41"/>
    <cellStyle name="Standard 2 3" xfId="42"/>
    <cellStyle name="Standard 3" xfId="43"/>
    <cellStyle name="Standard 4" xfId="44"/>
    <cellStyle name="Überschrift 1 2" xfId="45"/>
    <cellStyle name="Überschrift 2 2" xfId="46"/>
    <cellStyle name="Überschrift 3 2" xfId="47"/>
    <cellStyle name="Überschrift 4 2" xfId="48"/>
    <cellStyle name="Verknüpfte Zelle 2" xfId="49"/>
    <cellStyle name="Warnender Text 2" xfId="50"/>
    <cellStyle name="Zelle überprüfen 2" xfId="51"/>
    <cellStyle name="Standard 6" xfId="52"/>
    <cellStyle name="Standard 2 5" xfId="53"/>
    <cellStyle name="Standard 6 2" xfId="54"/>
    <cellStyle name="Standard 2 4" xfId="55"/>
    <cellStyle name="Čárka" xfId="56"/>
  </cellStyles>
  <dxfs count="334">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3.vml" /><Relationship Id="rId3" Type="http://schemas.openxmlformats.org/officeDocument/2006/relationships/printerSettings" Target="../printerSettings/printerSettings32.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vml" /><Relationship Id="rId3"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20"/>
  <sheetViews>
    <sheetView showGridLines="0" zoomScale="130" zoomScaleNormal="130" workbookViewId="0" topLeftCell="A7">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588" t="s">
        <v>325</v>
      </c>
      <c r="C10" s="589"/>
      <c r="D10" s="589"/>
      <c r="E10" s="589"/>
      <c r="F10" s="589"/>
      <c r="G10" s="589"/>
      <c r="H10" s="589"/>
      <c r="I10" s="589"/>
      <c r="J10" s="589"/>
      <c r="K10" s="589"/>
      <c r="L10" s="589"/>
      <c r="M10" s="589"/>
      <c r="N10" s="589"/>
    </row>
    <row r="12" spans="2:14" ht="24" customHeight="1">
      <c r="B12" s="592" t="s">
        <v>14</v>
      </c>
      <c r="C12" s="592"/>
      <c r="D12" s="592"/>
      <c r="E12" s="592"/>
      <c r="F12" s="592"/>
      <c r="G12" s="592"/>
      <c r="H12" s="592"/>
      <c r="I12" s="592"/>
      <c r="J12" s="592"/>
      <c r="K12" s="592"/>
      <c r="L12" s="592"/>
      <c r="M12" s="592"/>
      <c r="N12" s="592"/>
    </row>
    <row r="13" spans="2:14" ht="62.25" customHeight="1">
      <c r="B13" s="591" t="s">
        <v>326</v>
      </c>
      <c r="C13" s="591"/>
      <c r="D13" s="591"/>
      <c r="E13" s="591"/>
      <c r="F13" s="591"/>
      <c r="G13" s="591"/>
      <c r="H13" s="591"/>
      <c r="I13" s="591"/>
      <c r="J13" s="591"/>
      <c r="K13" s="591"/>
      <c r="L13" s="591"/>
      <c r="M13" s="591"/>
      <c r="N13" s="591"/>
    </row>
    <row r="14" spans="2:14" ht="15" customHeight="1">
      <c r="B14" s="591"/>
      <c r="C14" s="591"/>
      <c r="D14" s="591"/>
      <c r="E14" s="591"/>
      <c r="F14" s="591"/>
      <c r="G14" s="591"/>
      <c r="H14" s="591"/>
      <c r="I14" s="591"/>
      <c r="J14" s="591"/>
      <c r="K14" s="591"/>
      <c r="L14" s="591"/>
      <c r="M14" s="591"/>
      <c r="N14" s="591"/>
    </row>
    <row r="15" spans="2:14" ht="28.5" customHeight="1">
      <c r="B15" s="591" t="s">
        <v>18</v>
      </c>
      <c r="C15" s="591"/>
      <c r="D15" s="591"/>
      <c r="E15" s="591"/>
      <c r="F15" s="591"/>
      <c r="G15" s="591"/>
      <c r="H15" s="591"/>
      <c r="I15" s="591"/>
      <c r="J15" s="591"/>
      <c r="K15" s="591"/>
      <c r="L15" s="591"/>
      <c r="M15" s="591"/>
      <c r="N15" s="591"/>
    </row>
    <row r="16" spans="2:14" ht="24.75" customHeight="1">
      <c r="B16" s="591"/>
      <c r="C16" s="591"/>
      <c r="D16" s="591"/>
      <c r="E16" s="591"/>
      <c r="F16" s="591"/>
      <c r="G16" s="591"/>
      <c r="H16" s="591"/>
      <c r="I16" s="591"/>
      <c r="J16" s="591"/>
      <c r="K16" s="591"/>
      <c r="L16" s="591"/>
      <c r="M16" s="591"/>
      <c r="N16" s="591"/>
    </row>
    <row r="17" spans="2:14" ht="23.25" customHeight="1">
      <c r="B17" s="592" t="s">
        <v>15</v>
      </c>
      <c r="C17" s="592"/>
      <c r="D17" s="592"/>
      <c r="E17" s="592"/>
      <c r="F17" s="592"/>
      <c r="G17" s="592"/>
      <c r="H17" s="592"/>
      <c r="I17" s="592"/>
      <c r="J17" s="592"/>
      <c r="K17" s="592"/>
      <c r="L17" s="592"/>
      <c r="M17" s="592"/>
      <c r="N17" s="592"/>
    </row>
    <row r="18" spans="2:14" ht="131.25" customHeight="1">
      <c r="B18" s="591" t="s">
        <v>19</v>
      </c>
      <c r="C18" s="591"/>
      <c r="D18" s="591"/>
      <c r="E18" s="591"/>
      <c r="F18" s="591"/>
      <c r="G18" s="591"/>
      <c r="H18" s="591"/>
      <c r="I18" s="591"/>
      <c r="J18" s="591"/>
      <c r="K18" s="591"/>
      <c r="L18" s="591"/>
      <c r="M18" s="591"/>
      <c r="N18" s="591"/>
    </row>
    <row r="19" spans="2:14" ht="61.5" customHeight="1">
      <c r="B19" s="591"/>
      <c r="C19" s="591"/>
      <c r="D19" s="591"/>
      <c r="E19" s="591"/>
      <c r="F19" s="591"/>
      <c r="G19" s="591"/>
      <c r="H19" s="591"/>
      <c r="I19" s="591"/>
      <c r="J19" s="591"/>
      <c r="K19" s="591"/>
      <c r="L19" s="591"/>
      <c r="M19" s="591"/>
      <c r="N19" s="591"/>
    </row>
    <row r="20" spans="2:14" ht="174.75" customHeight="1">
      <c r="B20" s="590" t="s">
        <v>16</v>
      </c>
      <c r="C20" s="590"/>
      <c r="D20" s="590"/>
      <c r="E20" s="590"/>
      <c r="F20" s="590"/>
      <c r="G20" s="590"/>
      <c r="H20" s="590"/>
      <c r="I20" s="590"/>
      <c r="J20" s="590"/>
      <c r="K20" s="590"/>
      <c r="L20" s="590"/>
      <c r="M20" s="590"/>
      <c r="N20" s="590"/>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F29" sqref="F2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51</v>
      </c>
    </row>
    <row r="2" ht="4.5" customHeight="1"/>
    <row r="3" spans="2:3" ht="15">
      <c r="B3" s="301" t="s">
        <v>338</v>
      </c>
      <c r="C3" s="4" t="s">
        <v>52</v>
      </c>
    </row>
    <row r="4" spans="2:3" ht="15">
      <c r="B4" s="28" t="s">
        <v>337</v>
      </c>
      <c r="C4" s="4" t="s">
        <v>263</v>
      </c>
    </row>
    <row r="5" ht="14.25" customHeight="1">
      <c r="C5" s="4" t="s">
        <v>259</v>
      </c>
    </row>
    <row r="6" ht="14.25" customHeight="1" thickBot="1"/>
    <row r="7" spans="2:4" ht="16.5" customHeight="1" thickBot="1">
      <c r="B7" s="105"/>
      <c r="C7" s="106" t="s">
        <v>3</v>
      </c>
      <c r="D7" s="9"/>
    </row>
    <row r="8" spans="1:3" ht="15">
      <c r="A8" s="10">
        <v>1</v>
      </c>
      <c r="B8" s="103" t="s">
        <v>0</v>
      </c>
      <c r="C8" s="104">
        <v>40329.34065</v>
      </c>
    </row>
    <row r="9" spans="1:3" ht="15">
      <c r="A9" s="10">
        <v>2</v>
      </c>
      <c r="B9" s="11" t="s">
        <v>8</v>
      </c>
      <c r="C9" s="30">
        <v>0</v>
      </c>
    </row>
    <row r="10" spans="1:3" ht="15">
      <c r="A10" s="10">
        <v>3</v>
      </c>
      <c r="B10" s="12" t="s">
        <v>2</v>
      </c>
      <c r="C10" s="31">
        <v>40329.34065</v>
      </c>
    </row>
    <row r="11" spans="1:3" ht="15">
      <c r="A11" s="10">
        <v>6</v>
      </c>
      <c r="B11" s="11" t="s">
        <v>29</v>
      </c>
      <c r="C11" s="30" t="s">
        <v>257</v>
      </c>
    </row>
    <row r="12" spans="2:3" ht="15.75" thickBot="1">
      <c r="B12" s="13" t="s">
        <v>30</v>
      </c>
      <c r="C12" s="36">
        <f>IF(ISNUMBER(C11)=TRUE,C10-C11,C10)</f>
        <v>40329.34065</v>
      </c>
    </row>
    <row r="13" spans="2:3" ht="15">
      <c r="B13" s="14"/>
      <c r="C13" s="15"/>
    </row>
    <row r="14" spans="2:3" ht="15.75" thickBot="1">
      <c r="B14" s="16"/>
      <c r="C14" s="17"/>
    </row>
    <row r="15" spans="2:14" ht="16.5" customHeight="1">
      <c r="B15" s="597" t="s">
        <v>1</v>
      </c>
      <c r="C15" s="599" t="s">
        <v>3</v>
      </c>
      <c r="D15" s="601" t="s">
        <v>4</v>
      </c>
      <c r="E15" s="595" t="s">
        <v>5</v>
      </c>
      <c r="F15" s="596"/>
      <c r="G15" s="595" t="s">
        <v>6</v>
      </c>
      <c r="H15" s="596"/>
      <c r="I15" s="595" t="s">
        <v>12</v>
      </c>
      <c r="J15" s="596"/>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t="s">
        <v>257</v>
      </c>
      <c r="D17" s="97" t="s">
        <v>257</v>
      </c>
      <c r="E17" s="98" t="s">
        <v>257</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t="s">
        <v>257</v>
      </c>
      <c r="D19" s="19" t="s">
        <v>257</v>
      </c>
      <c r="E19" s="20" t="s">
        <v>257</v>
      </c>
      <c r="F19" s="21"/>
      <c r="G19" s="20"/>
      <c r="H19" s="21"/>
      <c r="I19" s="20"/>
      <c r="J19" s="21"/>
      <c r="K19" s="20"/>
      <c r="L19" s="21"/>
      <c r="N19" s="28"/>
    </row>
    <row r="20" spans="1:14" ht="15">
      <c r="A20" s="10">
        <v>11</v>
      </c>
      <c r="B20" s="18" t="s">
        <v>34</v>
      </c>
      <c r="C20" s="32" t="s">
        <v>257</v>
      </c>
      <c r="D20" s="19" t="s">
        <v>257</v>
      </c>
      <c r="E20" s="20" t="s">
        <v>257</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40329.34065</v>
      </c>
      <c r="D22" s="19">
        <v>34.66350402473044</v>
      </c>
      <c r="E22" s="20">
        <v>1397.9563</v>
      </c>
      <c r="F22" s="21"/>
      <c r="G22" s="20"/>
      <c r="H22" s="21"/>
      <c r="I22" s="20"/>
      <c r="J22" s="21"/>
      <c r="K22" s="20"/>
      <c r="L22" s="21"/>
      <c r="N22" s="28"/>
    </row>
    <row r="23" spans="1:14" ht="15">
      <c r="A23" s="10" t="s">
        <v>39</v>
      </c>
      <c r="B23" s="18" t="s">
        <v>40</v>
      </c>
      <c r="C23" s="32" t="s">
        <v>257</v>
      </c>
      <c r="D23" s="19" t="s">
        <v>257</v>
      </c>
      <c r="E23" s="20" t="s">
        <v>257</v>
      </c>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40329.34065</v>
      </c>
      <c r="D26" s="23"/>
      <c r="E26" s="24">
        <f>SUM(E17:E25)</f>
        <v>1397.9563</v>
      </c>
      <c r="F26" s="25">
        <f>E26/C31*100</f>
        <v>1806.2756716453716</v>
      </c>
      <c r="G26" s="24">
        <v>0</v>
      </c>
      <c r="H26" s="25">
        <v>0</v>
      </c>
      <c r="I26" s="24">
        <v>0</v>
      </c>
      <c r="J26" s="25">
        <v>0</v>
      </c>
      <c r="K26" s="24">
        <f>E26+G26-I26</f>
        <v>1397.9563</v>
      </c>
      <c r="L26" s="25">
        <f>F26+H26-J26</f>
        <v>1806.2756716453716</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67" t="s">
        <v>260</v>
      </c>
      <c r="C31" s="109">
        <v>77.39440451670228</v>
      </c>
    </row>
    <row r="32" spans="2:3" ht="15.75" thickBot="1">
      <c r="B32" s="265" t="s">
        <v>261</v>
      </c>
      <c r="C32" s="27">
        <v>218.73959485163294</v>
      </c>
    </row>
    <row r="35" ht="15">
      <c r="B35" s="239"/>
    </row>
  </sheetData>
  <mergeCells count="7">
    <mergeCell ref="K15:L15"/>
    <mergeCell ref="B15:B16"/>
    <mergeCell ref="C15:C16"/>
    <mergeCell ref="D15:D16"/>
    <mergeCell ref="E15:F15"/>
    <mergeCell ref="I15:J15"/>
    <mergeCell ref="G15:H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F30" sqref="F30"/>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327" t="s">
        <v>53</v>
      </c>
    </row>
    <row r="2" ht="4.5" customHeight="1"/>
    <row r="3" spans="2:3" ht="15">
      <c r="B3" s="301" t="s">
        <v>339</v>
      </c>
      <c r="C3" s="4" t="s">
        <v>54</v>
      </c>
    </row>
    <row r="4" spans="2:3" ht="15">
      <c r="B4" s="28" t="s">
        <v>340</v>
      </c>
      <c r="C4" s="29" t="s">
        <v>264</v>
      </c>
    </row>
    <row r="5" ht="14.25" customHeight="1">
      <c r="C5" s="4" t="s">
        <v>259</v>
      </c>
    </row>
    <row r="6" ht="14.25" customHeight="1" thickBot="1"/>
    <row r="7" spans="2:4" ht="16.5" customHeight="1" thickBot="1">
      <c r="B7" s="105"/>
      <c r="C7" s="106" t="s">
        <v>3</v>
      </c>
      <c r="D7" s="9"/>
    </row>
    <row r="8" spans="1:3" ht="15">
      <c r="A8" s="10">
        <v>1</v>
      </c>
      <c r="B8" s="103" t="s">
        <v>0</v>
      </c>
      <c r="C8" s="104">
        <v>0</v>
      </c>
    </row>
    <row r="9" spans="1:3" ht="15">
      <c r="A9" s="10">
        <v>2</v>
      </c>
      <c r="B9" s="11" t="s">
        <v>8</v>
      </c>
      <c r="C9" s="30" t="s">
        <v>257</v>
      </c>
    </row>
    <row r="10" spans="1:3" ht="15">
      <c r="A10" s="10">
        <v>3</v>
      </c>
      <c r="B10" s="12" t="s">
        <v>2</v>
      </c>
      <c r="C10" s="31">
        <v>0</v>
      </c>
    </row>
    <row r="11" spans="1:3" ht="15">
      <c r="A11" s="10">
        <v>6</v>
      </c>
      <c r="B11" s="11" t="s">
        <v>29</v>
      </c>
      <c r="C11" s="30" t="s">
        <v>257</v>
      </c>
    </row>
    <row r="12" spans="2:3" ht="15.75" thickBot="1">
      <c r="B12" s="13" t="s">
        <v>30</v>
      </c>
      <c r="C12" s="36">
        <f>IF(ISNUMBER(C11)=TRUE,C10-C11,C10)</f>
        <v>0</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t="s">
        <v>257</v>
      </c>
      <c r="D17" s="97" t="s">
        <v>257</v>
      </c>
      <c r="E17" s="98" t="s">
        <v>257</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t="s">
        <v>257</v>
      </c>
      <c r="D19" s="19" t="s">
        <v>257</v>
      </c>
      <c r="E19" s="20" t="s">
        <v>257</v>
      </c>
      <c r="F19" s="21"/>
      <c r="G19" s="20"/>
      <c r="H19" s="21"/>
      <c r="I19" s="20"/>
      <c r="J19" s="21"/>
      <c r="K19" s="20"/>
      <c r="L19" s="21"/>
      <c r="N19" s="28"/>
    </row>
    <row r="20" spans="1:14" ht="15">
      <c r="A20" s="10">
        <v>11</v>
      </c>
      <c r="B20" s="18" t="s">
        <v>34</v>
      </c>
      <c r="C20" s="32" t="s">
        <v>257</v>
      </c>
      <c r="D20" s="19" t="s">
        <v>257</v>
      </c>
      <c r="E20" s="20" t="s">
        <v>257</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t="s">
        <v>257</v>
      </c>
      <c r="D22" s="19" t="s">
        <v>257</v>
      </c>
      <c r="E22" s="20">
        <v>243.59078103899594</v>
      </c>
      <c r="F22" s="21"/>
      <c r="G22" s="20"/>
      <c r="H22" s="21"/>
      <c r="I22" s="20"/>
      <c r="J22" s="21"/>
      <c r="K22" s="20"/>
      <c r="L22" s="21"/>
      <c r="N22" s="28"/>
    </row>
    <row r="23" spans="1:14" ht="15">
      <c r="A23" s="10" t="s">
        <v>39</v>
      </c>
      <c r="B23" s="18" t="s">
        <v>40</v>
      </c>
      <c r="C23" s="32" t="s">
        <v>257</v>
      </c>
      <c r="D23" s="19" t="s">
        <v>257</v>
      </c>
      <c r="E23" s="20" t="s">
        <v>257</v>
      </c>
      <c r="F23" s="21"/>
      <c r="G23" s="20"/>
      <c r="H23" s="21"/>
      <c r="I23" s="20"/>
      <c r="J23" s="21"/>
      <c r="K23" s="20"/>
      <c r="L23" s="21"/>
      <c r="N23" s="28"/>
    </row>
    <row r="24" spans="1:14" ht="15">
      <c r="A24" s="10">
        <v>13</v>
      </c>
      <c r="B24" s="18" t="s">
        <v>41</v>
      </c>
      <c r="C24" s="32">
        <v>0</v>
      </c>
      <c r="D24" s="19">
        <v>0</v>
      </c>
      <c r="E24" s="20">
        <v>0</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0</v>
      </c>
      <c r="D26" s="23"/>
      <c r="E26" s="24">
        <f>SUM(E17:E25)</f>
        <v>243.59078103899594</v>
      </c>
      <c r="F26" s="25">
        <f>E26/C31*100</f>
        <v>245.30793659516203</v>
      </c>
      <c r="G26" s="24">
        <v>0</v>
      </c>
      <c r="H26" s="25">
        <v>0</v>
      </c>
      <c r="I26" s="24">
        <v>0</v>
      </c>
      <c r="J26" s="25">
        <v>0</v>
      </c>
      <c r="K26" s="24">
        <f>E26+G26-I26</f>
        <v>243.59078103899594</v>
      </c>
      <c r="L26" s="25">
        <f>F26+H26-J26</f>
        <v>245.30793659516203</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99.30000000000001</v>
      </c>
    </row>
    <row r="32" spans="2:3" ht="15.75" thickBot="1">
      <c r="B32" s="243" t="s">
        <v>261</v>
      </c>
      <c r="C32" s="27">
        <v>58.8340177200583</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90" zoomScaleNormal="90" workbookViewId="0" topLeftCell="A1">
      <selection activeCell="F30" sqref="F30"/>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55</v>
      </c>
    </row>
    <row r="2" ht="4.5" customHeight="1"/>
    <row r="3" spans="2:3" ht="15">
      <c r="B3" s="7" t="s">
        <v>310</v>
      </c>
      <c r="C3" s="4" t="s">
        <v>27</v>
      </c>
    </row>
    <row r="4" spans="2:3" ht="15">
      <c r="B4" s="8" t="s">
        <v>56</v>
      </c>
      <c r="C4" s="4" t="s">
        <v>258</v>
      </c>
    </row>
    <row r="5" ht="14.25" customHeight="1">
      <c r="C5" s="4" t="s">
        <v>259</v>
      </c>
    </row>
    <row r="6" ht="14.25" customHeight="1" thickBot="1"/>
    <row r="7" spans="2:4" ht="16.5" customHeight="1" thickBot="1">
      <c r="B7" s="105"/>
      <c r="C7" s="106" t="s">
        <v>3</v>
      </c>
      <c r="D7" s="9"/>
    </row>
    <row r="8" spans="1:3" ht="15">
      <c r="A8" s="10">
        <v>1</v>
      </c>
      <c r="B8" s="103" t="s">
        <v>0</v>
      </c>
      <c r="C8" s="104">
        <v>692.2080992055346</v>
      </c>
    </row>
    <row r="9" spans="1:3" ht="15">
      <c r="A9" s="10">
        <v>2</v>
      </c>
      <c r="B9" s="11" t="s">
        <v>8</v>
      </c>
      <c r="C9" s="30">
        <v>0</v>
      </c>
    </row>
    <row r="10" spans="1:4" ht="15">
      <c r="A10" s="10">
        <v>3</v>
      </c>
      <c r="B10" s="12" t="s">
        <v>2</v>
      </c>
      <c r="C10" s="31">
        <v>692.2080992055346</v>
      </c>
      <c r="D10" s="15"/>
    </row>
    <row r="11" spans="1:3" ht="15">
      <c r="A11" s="10">
        <v>6</v>
      </c>
      <c r="B11" s="11" t="s">
        <v>29</v>
      </c>
      <c r="C11" s="30">
        <v>5.0823919999999925</v>
      </c>
    </row>
    <row r="12" spans="2:3" ht="15.75" thickBot="1">
      <c r="B12" s="13" t="s">
        <v>30</v>
      </c>
      <c r="C12" s="36">
        <f>IF(ISNUMBER(C11)=TRUE,C10-C11,C10)</f>
        <v>687.1257072055346</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8.0315</v>
      </c>
      <c r="D17" s="97">
        <v>1670</v>
      </c>
      <c r="E17" s="98">
        <v>13.4126</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72.73483516725918</v>
      </c>
      <c r="D19" s="19">
        <v>4249.520034417169</v>
      </c>
      <c r="E19" s="20">
        <v>309.0881</v>
      </c>
      <c r="F19" s="21"/>
      <c r="G19" s="20"/>
      <c r="H19" s="21"/>
      <c r="I19" s="20"/>
      <c r="J19" s="21"/>
      <c r="K19" s="20"/>
      <c r="L19" s="21"/>
      <c r="N19" s="28"/>
    </row>
    <row r="20" spans="1:14" ht="15">
      <c r="A20" s="10">
        <v>11</v>
      </c>
      <c r="B20" s="18" t="s">
        <v>34</v>
      </c>
      <c r="C20" s="96">
        <v>3.4050714762748333</v>
      </c>
      <c r="D20" s="97">
        <v>4249.520034417169</v>
      </c>
      <c r="E20" s="98">
        <v>14.4699</v>
      </c>
      <c r="F20" s="21"/>
      <c r="G20" s="20"/>
      <c r="H20" s="21"/>
      <c r="I20" s="20"/>
      <c r="J20" s="21"/>
      <c r="K20" s="20"/>
      <c r="L20" s="21"/>
      <c r="N20" s="28"/>
    </row>
    <row r="21" spans="1:14" ht="15">
      <c r="A21" s="10" t="s">
        <v>35</v>
      </c>
      <c r="B21" s="18" t="s">
        <v>36</v>
      </c>
      <c r="C21" s="96"/>
      <c r="D21" s="97"/>
      <c r="E21" s="98"/>
      <c r="F21" s="21"/>
      <c r="G21" s="20"/>
      <c r="H21" s="21"/>
      <c r="I21" s="20"/>
      <c r="J21" s="21"/>
      <c r="K21" s="20"/>
      <c r="L21" s="21"/>
      <c r="N21" s="28"/>
    </row>
    <row r="22" spans="1:14" ht="15">
      <c r="A22" s="10" t="s">
        <v>37</v>
      </c>
      <c r="B22" s="18" t="s">
        <v>38</v>
      </c>
      <c r="C22" s="96">
        <v>547.6749105620007</v>
      </c>
      <c r="D22" s="97">
        <v>4249.520034417169</v>
      </c>
      <c r="E22" s="593">
        <v>2832.4197</v>
      </c>
      <c r="F22" s="21"/>
      <c r="G22" s="20"/>
      <c r="H22" s="21"/>
      <c r="I22" s="20"/>
      <c r="J22" s="21"/>
      <c r="K22" s="20"/>
      <c r="L22" s="21"/>
      <c r="N22" s="28"/>
    </row>
    <row r="23" spans="1:14" ht="15">
      <c r="A23" s="10" t="s">
        <v>39</v>
      </c>
      <c r="B23" s="18" t="s">
        <v>40</v>
      </c>
      <c r="C23" s="32">
        <v>13.28573</v>
      </c>
      <c r="D23" s="97">
        <v>4249.520034417169</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96">
        <v>41.99365999999999</v>
      </c>
      <c r="D25" s="97">
        <v>4249.520034417169</v>
      </c>
      <c r="E25" s="98">
        <v>178.4529</v>
      </c>
      <c r="F25" s="21"/>
      <c r="G25" s="20"/>
      <c r="H25" s="21"/>
      <c r="I25" s="20"/>
      <c r="J25" s="21"/>
      <c r="K25" s="20"/>
      <c r="L25" s="21"/>
      <c r="N25" s="28"/>
    </row>
    <row r="26" spans="1:12" ht="15.75" thickBot="1">
      <c r="A26" s="10">
        <v>17</v>
      </c>
      <c r="B26" s="22" t="s">
        <v>9</v>
      </c>
      <c r="C26" s="33">
        <f>SUM(C17:C25)</f>
        <v>687.1257072055346</v>
      </c>
      <c r="D26" s="23"/>
      <c r="E26" s="24">
        <f>SUM(E17:E25)</f>
        <v>3347.8432000000003</v>
      </c>
      <c r="F26" s="25">
        <f>E26/C31*100</f>
        <v>4215.1739583344515</v>
      </c>
      <c r="G26" s="24">
        <v>30.689</v>
      </c>
      <c r="H26" s="25">
        <f>G26/C33*100</f>
        <v>37.18669579682907</v>
      </c>
      <c r="I26" s="24">
        <v>0</v>
      </c>
      <c r="J26" s="25">
        <v>0</v>
      </c>
      <c r="K26" s="24">
        <f>E26+G26-I26</f>
        <v>3378.5322</v>
      </c>
      <c r="L26" s="25">
        <f>F26+H26-J26</f>
        <v>4252.36065413128</v>
      </c>
    </row>
    <row r="27" spans="3:12" ht="15">
      <c r="C27" s="14"/>
      <c r="E27" s="14"/>
      <c r="F27" s="14"/>
      <c r="G27" s="14"/>
      <c r="H27" s="14"/>
      <c r="I27" s="14"/>
      <c r="J27" s="14"/>
      <c r="K27" s="14"/>
      <c r="L27" s="14"/>
    </row>
    <row r="28" ht="15">
      <c r="B28" s="26"/>
    </row>
    <row r="29" ht="15.75" thickBot="1"/>
    <row r="30" spans="2:3" ht="15.75" thickBot="1">
      <c r="B30" s="287"/>
      <c r="C30" s="284">
        <v>2020</v>
      </c>
    </row>
    <row r="31" spans="2:3" ht="15">
      <c r="B31" s="264" t="s">
        <v>329</v>
      </c>
      <c r="C31" s="285">
        <v>79.42360702291961</v>
      </c>
    </row>
    <row r="32" spans="2:3" ht="15.75" thickBot="1">
      <c r="B32" s="243" t="s">
        <v>261</v>
      </c>
      <c r="C32" s="286">
        <v>112.16352716664373</v>
      </c>
    </row>
    <row r="33" spans="2:3" ht="15">
      <c r="B33" s="264" t="s">
        <v>330</v>
      </c>
      <c r="C33" s="285">
        <v>82.52682671154899</v>
      </c>
    </row>
    <row r="34" spans="2:3" ht="15.75" thickBot="1">
      <c r="B34" s="243" t="s">
        <v>261</v>
      </c>
      <c r="C34" s="286">
        <v>112.16352716664375</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F32" sqref="F3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57</v>
      </c>
    </row>
    <row r="2" ht="4.5" customHeight="1"/>
    <row r="3" spans="2:3" ht="15">
      <c r="B3" s="301" t="s">
        <v>341</v>
      </c>
      <c r="C3" s="4" t="s">
        <v>27</v>
      </c>
    </row>
    <row r="4" spans="2:3" ht="15">
      <c r="B4" s="28" t="s">
        <v>342</v>
      </c>
      <c r="C4" s="4" t="s">
        <v>258</v>
      </c>
    </row>
    <row r="5" ht="14.25" customHeight="1">
      <c r="C5" s="4" t="s">
        <v>259</v>
      </c>
    </row>
    <row r="6" ht="14.25" customHeight="1" thickBot="1"/>
    <row r="7" spans="2:4" ht="16.5" customHeight="1" thickBot="1">
      <c r="B7" s="105"/>
      <c r="C7" s="106" t="s">
        <v>3</v>
      </c>
      <c r="D7" s="9"/>
    </row>
    <row r="8" spans="1:3" ht="15">
      <c r="A8" s="10">
        <v>1</v>
      </c>
      <c r="B8" s="103" t="s">
        <v>0</v>
      </c>
      <c r="C8" s="104">
        <v>109.04028101618019</v>
      </c>
    </row>
    <row r="9" spans="1:3" ht="15">
      <c r="A9" s="10">
        <v>2</v>
      </c>
      <c r="B9" s="11" t="s">
        <v>8</v>
      </c>
      <c r="C9" s="30">
        <v>0</v>
      </c>
    </row>
    <row r="10" spans="1:4" ht="15">
      <c r="A10" s="10">
        <v>3</v>
      </c>
      <c r="B10" s="12" t="s">
        <v>2</v>
      </c>
      <c r="C10" s="31">
        <v>109.04028101618019</v>
      </c>
      <c r="D10" s="15"/>
    </row>
    <row r="11" spans="1:3" ht="15">
      <c r="A11" s="10">
        <v>6</v>
      </c>
      <c r="B11" s="11" t="s">
        <v>29</v>
      </c>
      <c r="C11" s="30" t="s">
        <v>257</v>
      </c>
    </row>
    <row r="12" spans="2:3" ht="15.75" thickBot="1">
      <c r="B12" s="13" t="s">
        <v>30</v>
      </c>
      <c r="C12" s="36">
        <f>IF(ISNUMBER(C11)=TRUE,C10-C11,C10)</f>
        <v>109.04028101618019</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0.43067709561501527</v>
      </c>
      <c r="D17" s="97">
        <v>9531.072841458794</v>
      </c>
      <c r="E17" s="98">
        <v>4.1048</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3.3522424381195806</v>
      </c>
      <c r="D19" s="19">
        <v>9531.072841458794</v>
      </c>
      <c r="E19" s="20">
        <v>31.9505</v>
      </c>
      <c r="F19" s="21"/>
      <c r="G19" s="20"/>
      <c r="H19" s="21"/>
      <c r="I19" s="20"/>
      <c r="J19" s="21"/>
      <c r="K19" s="20"/>
      <c r="L19" s="21"/>
      <c r="N19" s="28"/>
    </row>
    <row r="20" spans="1:14" ht="15">
      <c r="A20" s="10">
        <v>11</v>
      </c>
      <c r="B20" s="18" t="s">
        <v>34</v>
      </c>
      <c r="C20" s="32">
        <v>20.847863547292864</v>
      </c>
      <c r="D20" s="19">
        <v>9531.072841458794</v>
      </c>
      <c r="E20" s="20">
        <v>198.7025</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77.55180135606409</v>
      </c>
      <c r="D22" s="19">
        <v>9531.072841458794</v>
      </c>
      <c r="E22" s="593">
        <v>804.5131</v>
      </c>
      <c r="F22" s="21"/>
      <c r="G22" s="20"/>
      <c r="H22" s="21"/>
      <c r="I22" s="20"/>
      <c r="J22" s="21"/>
      <c r="K22" s="20"/>
      <c r="L22" s="21"/>
      <c r="N22" s="28"/>
    </row>
    <row r="23" spans="1:14" ht="15">
      <c r="A23" s="10" t="s">
        <v>39</v>
      </c>
      <c r="B23" s="18" t="s">
        <v>40</v>
      </c>
      <c r="C23" s="32">
        <v>6.857696579088622</v>
      </c>
      <c r="D23" s="19">
        <v>9531.072841458794</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109.04028101618017</v>
      </c>
      <c r="D26" s="23"/>
      <c r="E26" s="24">
        <f>SUM(E17:E25)</f>
        <v>1039.2709</v>
      </c>
      <c r="F26" s="25">
        <f>E26/C31*100</f>
        <v>712.3703828611608</v>
      </c>
      <c r="G26" s="24">
        <v>0</v>
      </c>
      <c r="H26" s="25">
        <v>0</v>
      </c>
      <c r="I26" s="24">
        <v>0</v>
      </c>
      <c r="J26" s="25">
        <v>0</v>
      </c>
      <c r="K26" s="24">
        <f>E26+G26-I26</f>
        <v>1039.2709</v>
      </c>
      <c r="L26" s="25">
        <f>F26+H26-J26</f>
        <v>712.3703828611608</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145.8891224289642</v>
      </c>
    </row>
    <row r="32" spans="2:3" ht="15.75" thickBot="1">
      <c r="B32" s="243" t="s">
        <v>261</v>
      </c>
      <c r="C32" s="27">
        <v>116.17070965229921</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E29" sqref="E2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58</v>
      </c>
    </row>
    <row r="2" ht="4.5" customHeight="1"/>
    <row r="3" spans="2:3" ht="15">
      <c r="B3" s="7" t="s">
        <v>309</v>
      </c>
      <c r="C3" s="29" t="s">
        <v>60</v>
      </c>
    </row>
    <row r="4" spans="2:3" ht="15">
      <c r="B4" s="28" t="s">
        <v>59</v>
      </c>
      <c r="C4" s="29" t="s">
        <v>265</v>
      </c>
    </row>
    <row r="5" ht="14.25" customHeight="1">
      <c r="C5" s="4" t="s">
        <v>259</v>
      </c>
    </row>
    <row r="6" ht="14.25" customHeight="1" thickBot="1"/>
    <row r="7" spans="2:4" ht="16.5" customHeight="1" thickBot="1">
      <c r="B7" s="105"/>
      <c r="C7" s="106" t="s">
        <v>3</v>
      </c>
      <c r="D7" s="9"/>
    </row>
    <row r="8" spans="1:3" ht="15">
      <c r="A8" s="10">
        <v>1</v>
      </c>
      <c r="B8" s="103" t="s">
        <v>0</v>
      </c>
      <c r="C8" s="104">
        <v>70.48157753148574</v>
      </c>
    </row>
    <row r="9" spans="1:3" ht="15">
      <c r="A9" s="10">
        <v>2</v>
      </c>
      <c r="B9" s="11" t="s">
        <v>8</v>
      </c>
      <c r="C9" s="30">
        <v>0</v>
      </c>
    </row>
    <row r="10" spans="1:4" ht="15">
      <c r="A10" s="10">
        <v>3</v>
      </c>
      <c r="B10" s="12" t="s">
        <v>2</v>
      </c>
      <c r="C10" s="31">
        <v>70.48157753148574</v>
      </c>
      <c r="D10" s="15"/>
    </row>
    <row r="11" spans="1:3" ht="15">
      <c r="A11" s="10">
        <v>6</v>
      </c>
      <c r="B11" s="11" t="s">
        <v>29</v>
      </c>
      <c r="C11" s="30">
        <v>0</v>
      </c>
    </row>
    <row r="12" spans="2:3" ht="15.75" thickBot="1">
      <c r="B12" s="13" t="s">
        <v>30</v>
      </c>
      <c r="C12" s="36">
        <f>IF(ISNUMBER(C11)=TRUE,C10-C11,C10)</f>
        <v>70.48157753148574</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t="s">
        <v>257</v>
      </c>
      <c r="D17" s="97" t="s">
        <v>257</v>
      </c>
      <c r="E17" s="98" t="s">
        <v>257</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0.8782154461515543</v>
      </c>
      <c r="D19" s="19">
        <v>14900</v>
      </c>
      <c r="E19" s="20">
        <v>13.0854</v>
      </c>
      <c r="F19" s="21"/>
      <c r="G19" s="20"/>
      <c r="H19" s="21"/>
      <c r="I19" s="20"/>
      <c r="J19" s="21"/>
      <c r="K19" s="20"/>
      <c r="L19" s="21"/>
      <c r="N19" s="28"/>
    </row>
    <row r="20" spans="1:14" ht="15">
      <c r="A20" s="10">
        <v>11</v>
      </c>
      <c r="B20" s="18" t="s">
        <v>34</v>
      </c>
      <c r="C20" s="32">
        <v>11.998972282213163</v>
      </c>
      <c r="D20" s="19">
        <v>14900</v>
      </c>
      <c r="E20" s="20">
        <v>178.78470000000002</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57.604389803121</v>
      </c>
      <c r="D22" s="19">
        <v>14900</v>
      </c>
      <c r="E22" s="20">
        <v>858.3054</v>
      </c>
      <c r="F22" s="21"/>
      <c r="G22" s="20"/>
      <c r="H22" s="21"/>
      <c r="I22" s="20"/>
      <c r="J22" s="21"/>
      <c r="K22" s="20"/>
      <c r="L22" s="21"/>
      <c r="N22" s="28"/>
    </row>
    <row r="23" spans="1:14" ht="15">
      <c r="A23" s="10" t="s">
        <v>39</v>
      </c>
      <c r="B23" s="18" t="s">
        <v>40</v>
      </c>
      <c r="C23" s="32"/>
      <c r="D23" s="19" t="s">
        <v>257</v>
      </c>
      <c r="E23" s="20" t="s">
        <v>257</v>
      </c>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c r="D25" s="19"/>
      <c r="E25" s="20"/>
      <c r="F25" s="21"/>
      <c r="G25" s="20"/>
      <c r="H25" s="21"/>
      <c r="I25" s="20"/>
      <c r="J25" s="21"/>
      <c r="K25" s="20"/>
      <c r="L25" s="21"/>
      <c r="N25" s="28"/>
    </row>
    <row r="26" spans="1:12" ht="15.75" thickBot="1">
      <c r="A26" s="10">
        <v>17</v>
      </c>
      <c r="B26" s="22" t="s">
        <v>9</v>
      </c>
      <c r="C26" s="33">
        <f>SUM(C17:C25)</f>
        <v>70.48157753148573</v>
      </c>
      <c r="D26" s="23"/>
      <c r="E26" s="24">
        <f>SUM(E17:E25)</f>
        <v>1050.1755</v>
      </c>
      <c r="F26" s="25">
        <f>E26/C31*100</f>
        <v>1159.6334306836661</v>
      </c>
      <c r="G26" s="24">
        <v>0</v>
      </c>
      <c r="H26" s="25">
        <v>0</v>
      </c>
      <c r="I26" s="24">
        <v>0</v>
      </c>
      <c r="J26" s="25">
        <v>0</v>
      </c>
      <c r="K26" s="24">
        <f>E26+G26-I26</f>
        <v>1050.1755</v>
      </c>
      <c r="L26" s="25">
        <f>F26+H26-J26</f>
        <v>1159.6334306836661</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90.56098868940552</v>
      </c>
    </row>
    <row r="32" spans="2:3" ht="15.75" thickBot="1">
      <c r="B32" s="243" t="s">
        <v>261</v>
      </c>
      <c r="C32" s="27">
        <v>132.9926853914876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E39" sqref="E3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61</v>
      </c>
    </row>
    <row r="2" ht="4.5" customHeight="1"/>
    <row r="3" spans="2:3" ht="15">
      <c r="B3" s="301" t="s">
        <v>343</v>
      </c>
      <c r="C3" s="29" t="s">
        <v>62</v>
      </c>
    </row>
    <row r="4" spans="2:3" ht="15">
      <c r="B4" s="28" t="s">
        <v>344</v>
      </c>
      <c r="C4" s="29" t="s">
        <v>258</v>
      </c>
    </row>
    <row r="5" ht="14.25" customHeight="1">
      <c r="C5" s="4" t="s">
        <v>259</v>
      </c>
    </row>
    <row r="6" ht="14.25" customHeight="1" thickBot="1"/>
    <row r="7" spans="2:4" ht="16.5" customHeight="1" thickBot="1">
      <c r="B7" s="105"/>
      <c r="C7" s="106" t="s">
        <v>3</v>
      </c>
      <c r="D7" s="9"/>
    </row>
    <row r="8" spans="1:3" ht="15">
      <c r="A8" s="10">
        <v>1</v>
      </c>
      <c r="B8" s="103" t="s">
        <v>0</v>
      </c>
      <c r="C8" s="104">
        <v>9.27198</v>
      </c>
    </row>
    <row r="9" spans="1:3" ht="15">
      <c r="A9" s="10">
        <v>2</v>
      </c>
      <c r="B9" s="11" t="s">
        <v>8</v>
      </c>
      <c r="C9" s="30" t="s">
        <v>257</v>
      </c>
    </row>
    <row r="10" spans="1:3" ht="15">
      <c r="A10" s="10">
        <v>3</v>
      </c>
      <c r="B10" s="12" t="s">
        <v>2</v>
      </c>
      <c r="C10" s="31">
        <v>9.27198</v>
      </c>
    </row>
    <row r="11" spans="1:3" ht="15">
      <c r="A11" s="10">
        <v>6</v>
      </c>
      <c r="B11" s="11" t="s">
        <v>29</v>
      </c>
      <c r="C11" s="30" t="s">
        <v>257</v>
      </c>
    </row>
    <row r="12" spans="2:3" ht="15.75" thickBot="1">
      <c r="B12" s="13" t="s">
        <v>30</v>
      </c>
      <c r="C12" s="36">
        <f>IF(ISNUMBER(C11)=TRUE,C10-C11,C10)</f>
        <v>9.27198</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t="s">
        <v>257</v>
      </c>
      <c r="D17" s="97" t="s">
        <v>257</v>
      </c>
      <c r="E17" s="98" t="s">
        <v>257</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t="s">
        <v>257</v>
      </c>
      <c r="D19" s="19" t="s">
        <v>257</v>
      </c>
      <c r="E19" s="20" t="s">
        <v>257</v>
      </c>
      <c r="F19" s="21"/>
      <c r="G19" s="20"/>
      <c r="H19" s="21"/>
      <c r="I19" s="20"/>
      <c r="J19" s="21"/>
      <c r="K19" s="20"/>
      <c r="L19" s="21"/>
      <c r="N19" s="28"/>
    </row>
    <row r="20" spans="1:14" ht="15">
      <c r="A20" s="10">
        <v>11</v>
      </c>
      <c r="B20" s="18" t="s">
        <v>34</v>
      </c>
      <c r="C20" s="32" t="s">
        <v>257</v>
      </c>
      <c r="D20" s="19" t="s">
        <v>257</v>
      </c>
      <c r="E20" s="20" t="s">
        <v>257</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9.27198</v>
      </c>
      <c r="D22" s="19">
        <v>78346.8607255296</v>
      </c>
      <c r="E22" s="20">
        <v>726.4305</v>
      </c>
      <c r="F22" s="21"/>
      <c r="G22" s="20"/>
      <c r="H22" s="21"/>
      <c r="I22" s="20"/>
      <c r="J22" s="21"/>
      <c r="K22" s="20"/>
      <c r="L22" s="21"/>
      <c r="N22" s="28"/>
    </row>
    <row r="23" spans="1:14" ht="15">
      <c r="A23" s="10" t="s">
        <v>39</v>
      </c>
      <c r="B23" s="18" t="s">
        <v>40</v>
      </c>
      <c r="C23" s="32" t="s">
        <v>257</v>
      </c>
      <c r="D23" s="19" t="s">
        <v>257</v>
      </c>
      <c r="E23" s="20" t="s">
        <v>257</v>
      </c>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9.27198</v>
      </c>
      <c r="D26" s="23"/>
      <c r="E26" s="24">
        <f>SUM(E17:E25)</f>
        <v>726.4305</v>
      </c>
      <c r="F26" s="25">
        <f>E26/C31*100</f>
        <v>720.2615959798187</v>
      </c>
      <c r="G26" s="24">
        <v>0</v>
      </c>
      <c r="H26" s="25">
        <v>0</v>
      </c>
      <c r="I26" s="24">
        <v>0</v>
      </c>
      <c r="J26" s="25">
        <v>0</v>
      </c>
      <c r="K26" s="24">
        <f>E26+G26-I26</f>
        <v>726.4305</v>
      </c>
      <c r="L26" s="25">
        <f>F26+H26-J26</f>
        <v>720.2615959798187</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100.8564810416956</v>
      </c>
    </row>
    <row r="32" spans="2:3" ht="15.75" thickBot="1">
      <c r="B32" s="243" t="s">
        <v>261</v>
      </c>
      <c r="C32" s="27">
        <v>73.63406996681218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90" zoomScaleNormal="90" workbookViewId="0" topLeftCell="A1">
      <selection activeCell="G36" sqref="G36"/>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69</v>
      </c>
    </row>
    <row r="2" ht="4.5" customHeight="1"/>
    <row r="3" spans="2:3" ht="15">
      <c r="B3" s="301" t="s">
        <v>345</v>
      </c>
      <c r="C3" s="29" t="s">
        <v>63</v>
      </c>
    </row>
    <row r="4" spans="2:3" ht="15">
      <c r="B4" s="28" t="s">
        <v>346</v>
      </c>
      <c r="C4" s="4" t="s">
        <v>258</v>
      </c>
    </row>
    <row r="5" ht="14.25" customHeight="1">
      <c r="C5" s="4" t="s">
        <v>259</v>
      </c>
    </row>
    <row r="6" ht="14.25" customHeight="1"/>
    <row r="7" ht="14.25" customHeight="1" thickBot="1"/>
    <row r="8" spans="2:4" ht="16.5" customHeight="1" thickBot="1">
      <c r="B8" s="105"/>
      <c r="C8" s="106" t="s">
        <v>70</v>
      </c>
      <c r="D8" s="106" t="s">
        <v>64</v>
      </c>
    </row>
    <row r="9" spans="2:6" ht="14.45" customHeight="1">
      <c r="B9" s="47" t="s">
        <v>66</v>
      </c>
      <c r="C9" s="168">
        <v>790.146</v>
      </c>
      <c r="D9" s="290">
        <v>219.69194099999999</v>
      </c>
      <c r="F9" s="39"/>
    </row>
    <row r="10" spans="2:6" ht="14.45" customHeight="1" thickBot="1">
      <c r="B10" s="37" t="s">
        <v>67</v>
      </c>
      <c r="C10" s="291">
        <v>773.755</v>
      </c>
      <c r="D10" s="292">
        <v>213.952781</v>
      </c>
      <c r="F10" s="39"/>
    </row>
    <row r="11" ht="14.25" customHeight="1"/>
    <row r="12" ht="14.25" customHeight="1" thickBot="1"/>
    <row r="13" spans="2:4" ht="16.5" customHeight="1" thickBot="1">
      <c r="B13" s="105"/>
      <c r="C13" s="106" t="s">
        <v>3</v>
      </c>
      <c r="D13" s="9"/>
    </row>
    <row r="14" spans="1:4" ht="14.45" customHeight="1">
      <c r="A14" s="10">
        <v>1</v>
      </c>
      <c r="B14" s="103" t="s">
        <v>0</v>
      </c>
      <c r="C14" s="104">
        <v>160.66688280028563</v>
      </c>
      <c r="D14" s="39"/>
    </row>
    <row r="15" spans="1:3" ht="15">
      <c r="A15" s="10">
        <v>2</v>
      </c>
      <c r="B15" s="11" t="s">
        <v>8</v>
      </c>
      <c r="C15" s="30" t="s">
        <v>257</v>
      </c>
    </row>
    <row r="16" spans="1:3" ht="15.75" thickBot="1">
      <c r="A16" s="10">
        <v>3</v>
      </c>
      <c r="B16" s="13" t="s">
        <v>2</v>
      </c>
      <c r="C16" s="36">
        <v>160.66688280028563</v>
      </c>
    </row>
    <row r="17" spans="1:3" ht="15">
      <c r="A17" s="10">
        <v>7</v>
      </c>
      <c r="B17" s="11" t="s">
        <v>31</v>
      </c>
      <c r="C17" s="30"/>
    </row>
    <row r="18" spans="2:3" ht="15.75" thickBot="1">
      <c r="B18" s="13" t="s">
        <v>78</v>
      </c>
      <c r="C18" s="36">
        <f>IF(ISNUMBER(C17)=TRUE,C16-C17,C16)</f>
        <v>160.66688280028563</v>
      </c>
    </row>
    <row r="19" spans="2:3" ht="15">
      <c r="B19" s="14"/>
      <c r="C19" s="15"/>
    </row>
    <row r="20" spans="2:3" ht="15.75" thickBot="1">
      <c r="B20" s="16"/>
      <c r="C20" s="17"/>
    </row>
    <row r="21" spans="2:14" ht="16.5" customHeight="1">
      <c r="B21" s="597" t="s">
        <v>1</v>
      </c>
      <c r="C21" s="599" t="s">
        <v>3</v>
      </c>
      <c r="D21" s="601" t="s">
        <v>4</v>
      </c>
      <c r="E21" s="603" t="s">
        <v>5</v>
      </c>
      <c r="F21" s="604"/>
      <c r="G21" s="603" t="s">
        <v>6</v>
      </c>
      <c r="H21" s="604"/>
      <c r="I21" s="603" t="s">
        <v>12</v>
      </c>
      <c r="J21" s="604"/>
      <c r="K21" s="595" t="s">
        <v>7</v>
      </c>
      <c r="L21" s="596"/>
      <c r="N21" s="26"/>
    </row>
    <row r="22" spans="2:12" ht="15.75" thickBot="1">
      <c r="B22" s="598"/>
      <c r="C22" s="600"/>
      <c r="D22" s="602"/>
      <c r="E22" s="100" t="s">
        <v>10</v>
      </c>
      <c r="F22" s="101" t="s">
        <v>11</v>
      </c>
      <c r="G22" s="100" t="s">
        <v>10</v>
      </c>
      <c r="H22" s="101" t="s">
        <v>11</v>
      </c>
      <c r="I22" s="100" t="s">
        <v>10</v>
      </c>
      <c r="J22" s="101" t="s">
        <v>11</v>
      </c>
      <c r="K22" s="111" t="s">
        <v>10</v>
      </c>
      <c r="L22" s="112" t="s">
        <v>11</v>
      </c>
    </row>
    <row r="23" spans="1:14" ht="15">
      <c r="A23" s="10">
        <v>6</v>
      </c>
      <c r="B23" s="47" t="s">
        <v>77</v>
      </c>
      <c r="C23" s="96" t="s">
        <v>257</v>
      </c>
      <c r="D23" s="97"/>
      <c r="E23" s="98"/>
      <c r="F23" s="99"/>
      <c r="G23" s="98"/>
      <c r="H23" s="99"/>
      <c r="I23" s="98"/>
      <c r="J23" s="99"/>
      <c r="K23" s="98"/>
      <c r="L23" s="99"/>
      <c r="N23" s="28"/>
    </row>
    <row r="24" spans="1:14" ht="15">
      <c r="A24" s="10">
        <v>8</v>
      </c>
      <c r="B24" s="18" t="s">
        <v>32</v>
      </c>
      <c r="C24" s="32" t="s">
        <v>257</v>
      </c>
      <c r="D24" s="19"/>
      <c r="E24" s="20"/>
      <c r="F24" s="21"/>
      <c r="G24" s="20"/>
      <c r="H24" s="21"/>
      <c r="I24" s="20"/>
      <c r="J24" s="21"/>
      <c r="K24" s="20"/>
      <c r="L24" s="21"/>
      <c r="N24" s="28"/>
    </row>
    <row r="25" spans="1:14" ht="15">
      <c r="A25" s="10">
        <v>10</v>
      </c>
      <c r="B25" s="18" t="s">
        <v>33</v>
      </c>
      <c r="C25" s="293">
        <v>9.195416739101718</v>
      </c>
      <c r="D25" s="19">
        <v>37567.64550794343</v>
      </c>
      <c r="E25" s="20">
        <v>345.4502</v>
      </c>
      <c r="F25" s="21"/>
      <c r="G25" s="20"/>
      <c r="H25" s="21"/>
      <c r="I25" s="20"/>
      <c r="J25" s="21"/>
      <c r="K25" s="20"/>
      <c r="L25" s="21"/>
      <c r="N25" s="28"/>
    </row>
    <row r="26" spans="1:14" ht="15">
      <c r="A26" s="10">
        <v>11</v>
      </c>
      <c r="B26" s="18" t="s">
        <v>34</v>
      </c>
      <c r="C26" s="293">
        <v>1.228524006743808</v>
      </c>
      <c r="D26" s="19">
        <v>37567.64550794343</v>
      </c>
      <c r="E26" s="20">
        <v>46.1528</v>
      </c>
      <c r="F26" s="21"/>
      <c r="G26" s="20"/>
      <c r="H26" s="21"/>
      <c r="I26" s="20"/>
      <c r="J26" s="21"/>
      <c r="K26" s="20"/>
      <c r="L26" s="21"/>
      <c r="N26" s="28"/>
    </row>
    <row r="27" spans="1:14" ht="15">
      <c r="A27" s="10" t="s">
        <v>35</v>
      </c>
      <c r="B27" s="18" t="s">
        <v>36</v>
      </c>
      <c r="C27" s="293" t="s">
        <v>257</v>
      </c>
      <c r="D27" s="19"/>
      <c r="E27" s="20"/>
      <c r="F27" s="21"/>
      <c r="G27" s="20"/>
      <c r="H27" s="21"/>
      <c r="I27" s="20"/>
      <c r="J27" s="21"/>
      <c r="K27" s="20"/>
      <c r="L27" s="21"/>
      <c r="N27" s="28"/>
    </row>
    <row r="28" spans="1:14" ht="15">
      <c r="A28" s="10" t="s">
        <v>37</v>
      </c>
      <c r="B28" s="18" t="s">
        <v>38</v>
      </c>
      <c r="C28" s="293">
        <v>155.98210205444008</v>
      </c>
      <c r="D28" s="19">
        <v>37567.64550794343</v>
      </c>
      <c r="E28" s="308">
        <v>5859.8803</v>
      </c>
      <c r="F28" s="21"/>
      <c r="G28" s="20"/>
      <c r="H28" s="21"/>
      <c r="I28" s="20"/>
      <c r="J28" s="21"/>
      <c r="K28" s="20"/>
      <c r="L28" s="21"/>
      <c r="N28" s="28"/>
    </row>
    <row r="29" spans="1:14" ht="15">
      <c r="A29" s="10" t="s">
        <v>39</v>
      </c>
      <c r="B29" s="18" t="s">
        <v>40</v>
      </c>
      <c r="C29" s="293"/>
      <c r="D29" s="19"/>
      <c r="E29" s="305"/>
      <c r="F29" s="21"/>
      <c r="G29" s="20"/>
      <c r="H29" s="21"/>
      <c r="I29" s="20"/>
      <c r="J29" s="21"/>
      <c r="K29" s="20"/>
      <c r="L29" s="21"/>
      <c r="N29" s="28"/>
    </row>
    <row r="30" spans="1:14" ht="15">
      <c r="A30" s="10">
        <v>13</v>
      </c>
      <c r="B30" s="18" t="s">
        <v>41</v>
      </c>
      <c r="C30" s="293"/>
      <c r="D30" s="19"/>
      <c r="E30" s="20"/>
      <c r="F30" s="21"/>
      <c r="G30" s="20"/>
      <c r="H30" s="21"/>
      <c r="I30" s="20"/>
      <c r="J30" s="21"/>
      <c r="K30" s="20"/>
      <c r="L30" s="21"/>
      <c r="N30" s="28"/>
    </row>
    <row r="31" spans="1:14" ht="15.75" thickBot="1">
      <c r="A31" s="10">
        <v>16</v>
      </c>
      <c r="B31" s="18" t="s">
        <v>25</v>
      </c>
      <c r="C31" s="293">
        <v>-5.739159999999998</v>
      </c>
      <c r="D31" s="19">
        <v>37567.64550794343</v>
      </c>
      <c r="E31" s="20">
        <v>-215.6067</v>
      </c>
      <c r="F31" s="21"/>
      <c r="G31" s="20"/>
      <c r="H31" s="21"/>
      <c r="I31" s="20"/>
      <c r="J31" s="21"/>
      <c r="K31" s="20"/>
      <c r="L31" s="21"/>
      <c r="N31" s="28"/>
    </row>
    <row r="32" spans="1:12" ht="15.75" thickBot="1">
      <c r="A32" s="10">
        <v>17</v>
      </c>
      <c r="B32" s="22" t="s">
        <v>9</v>
      </c>
      <c r="C32" s="294">
        <f>SUM(C23:C31)</f>
        <v>160.6668828002856</v>
      </c>
      <c r="D32" s="23"/>
      <c r="E32" s="309">
        <f>SUM(E25:E31)</f>
        <v>6035.8766</v>
      </c>
      <c r="F32" s="25">
        <f>E32/C37*100</f>
        <v>6217.858838472483</v>
      </c>
      <c r="G32" s="24">
        <v>721.055</v>
      </c>
      <c r="H32" s="25">
        <f>G32/C39*100</f>
        <v>714.198349925537</v>
      </c>
      <c r="I32" s="24">
        <v>0</v>
      </c>
      <c r="J32" s="25">
        <v>0</v>
      </c>
      <c r="K32" s="24">
        <f>E32+G32-I32</f>
        <v>6756.9316</v>
      </c>
      <c r="L32" s="25">
        <f>F32+H32-J32</f>
        <v>6932.057188398019</v>
      </c>
    </row>
    <row r="33" spans="3:12" ht="15">
      <c r="C33" s="14"/>
      <c r="E33" s="14"/>
      <c r="F33" s="14"/>
      <c r="G33" s="14"/>
      <c r="H33" s="14"/>
      <c r="I33" s="14"/>
      <c r="J33" s="14"/>
      <c r="K33" s="14"/>
      <c r="L33" s="14"/>
    </row>
    <row r="34" ht="15">
      <c r="B34" s="26"/>
    </row>
    <row r="35" ht="15.75" thickBot="1"/>
    <row r="36" spans="2:3" ht="15.75" thickBot="1">
      <c r="B36" s="105"/>
      <c r="C36" s="108">
        <v>2020</v>
      </c>
    </row>
    <row r="37" spans="2:3" ht="15">
      <c r="B37" s="264" t="s">
        <v>329</v>
      </c>
      <c r="C37" s="109">
        <v>97.07323303407142</v>
      </c>
    </row>
    <row r="38" spans="2:3" ht="15.75" thickBot="1">
      <c r="B38" s="266" t="s">
        <v>261</v>
      </c>
      <c r="C38" s="27">
        <v>98.2561420446373</v>
      </c>
    </row>
    <row r="39" spans="2:3" ht="15">
      <c r="B39" s="264" t="s">
        <v>330</v>
      </c>
      <c r="C39" s="285">
        <v>100.96004843404887</v>
      </c>
    </row>
    <row r="40" spans="2:3" ht="15.75" thickBot="1">
      <c r="B40" s="243" t="s">
        <v>261</v>
      </c>
      <c r="C40" s="286">
        <v>98.2561420446373</v>
      </c>
    </row>
  </sheetData>
  <mergeCells count="7">
    <mergeCell ref="K21:L21"/>
    <mergeCell ref="B21:B22"/>
    <mergeCell ref="C21:C22"/>
    <mergeCell ref="D21:D22"/>
    <mergeCell ref="E21:F21"/>
    <mergeCell ref="G21:H21"/>
    <mergeCell ref="I21:J21"/>
  </mergeCells>
  <conditionalFormatting sqref="C34 N24:N31">
    <cfRule type="cellIs" priority="57" dxfId="1" operator="equal">
      <formula>FALSE</formula>
    </cfRule>
    <cfRule type="cellIs" priority="58" dxfId="0" operator="equal">
      <formula>TRUE</formula>
    </cfRule>
  </conditionalFormatting>
  <conditionalFormatting sqref="E34">
    <cfRule type="cellIs" priority="55" dxfId="1" operator="equal">
      <formula>FALSE</formula>
    </cfRule>
    <cfRule type="cellIs" priority="56" dxfId="0" operator="equal">
      <formula>TRUE</formula>
    </cfRule>
  </conditionalFormatting>
  <conditionalFormatting sqref="F34">
    <cfRule type="cellIs" priority="53" dxfId="1" operator="equal">
      <formula>FALSE</formula>
    </cfRule>
    <cfRule type="cellIs" priority="54" dxfId="0" operator="equal">
      <formula>TRUE</formula>
    </cfRule>
  </conditionalFormatting>
  <conditionalFormatting sqref="K34">
    <cfRule type="cellIs" priority="51" dxfId="1" operator="equal">
      <formula>FALSE</formula>
    </cfRule>
    <cfRule type="cellIs" priority="52" dxfId="0" operator="equal">
      <formula>TRUE</formula>
    </cfRule>
  </conditionalFormatting>
  <conditionalFormatting sqref="L34">
    <cfRule type="cellIs" priority="49" dxfId="1" operator="equal">
      <formula>FALSE</formula>
    </cfRule>
    <cfRule type="cellIs" priority="50" dxfId="0" operator="equal">
      <formula>TRUE</formula>
    </cfRule>
  </conditionalFormatting>
  <conditionalFormatting sqref="C6">
    <cfRule type="cellIs" priority="31" dxfId="1" operator="equal">
      <formula>FALSE</formula>
    </cfRule>
    <cfRule type="cellIs" priority="32" dxfId="0" operator="equal">
      <formula>TRUE</formula>
    </cfRule>
  </conditionalFormatting>
  <conditionalFormatting sqref="D6">
    <cfRule type="cellIs" priority="29" dxfId="1" operator="equal">
      <formula>FALSE</formula>
    </cfRule>
    <cfRule type="cellIs" priority="30" dxfId="0" operator="equal">
      <formula>TRUE</formula>
    </cfRule>
  </conditionalFormatting>
  <conditionalFormatting sqref="E14">
    <cfRule type="cellIs" priority="27" dxfId="1" operator="equal">
      <formula>FALSE</formula>
    </cfRule>
    <cfRule type="cellIs" priority="28" dxfId="0" operator="equal">
      <formula>TRUE</formula>
    </cfRule>
  </conditionalFormatting>
  <conditionalFormatting sqref="N23">
    <cfRule type="cellIs" priority="7" dxfId="1" operator="equal">
      <formula>FALSE</formula>
    </cfRule>
    <cfRule type="cellIs" priority="8" dxfId="0" operator="equal">
      <formula>TRUE</formula>
    </cfRule>
  </conditionalFormatting>
  <conditionalFormatting sqref="E16">
    <cfRule type="cellIs" priority="3" dxfId="1" operator="equal">
      <formula>FALSE</formula>
    </cfRule>
    <cfRule type="cellIs" priority="4"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90" zoomScaleNormal="90" workbookViewId="0" topLeftCell="A1">
      <selection activeCell="F38" sqref="F38"/>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71</v>
      </c>
    </row>
    <row r="2" ht="4.5" customHeight="1"/>
    <row r="3" spans="2:3" ht="15">
      <c r="B3" s="301" t="s">
        <v>347</v>
      </c>
      <c r="C3" s="29" t="s">
        <v>63</v>
      </c>
    </row>
    <row r="4" spans="2:3" ht="15">
      <c r="B4" s="28" t="s">
        <v>348</v>
      </c>
      <c r="C4" s="4" t="s">
        <v>258</v>
      </c>
    </row>
    <row r="5" ht="14.25" customHeight="1">
      <c r="C5" s="4" t="s">
        <v>259</v>
      </c>
    </row>
    <row r="6" ht="14.25" customHeight="1"/>
    <row r="7" spans="2:4" ht="14.25" customHeight="1">
      <c r="B7" s="34"/>
      <c r="C7" s="35"/>
      <c r="D7" s="35"/>
    </row>
    <row r="8" ht="14.25" customHeight="1"/>
    <row r="9" ht="14.25" customHeight="1" thickBot="1"/>
    <row r="10" spans="2:4" ht="16.5" customHeight="1" thickBot="1">
      <c r="B10" s="105"/>
      <c r="C10" s="106" t="s">
        <v>70</v>
      </c>
      <c r="D10" s="106" t="s">
        <v>64</v>
      </c>
    </row>
    <row r="11" spans="2:6" ht="14.45" customHeight="1">
      <c r="B11" s="47" t="s">
        <v>66</v>
      </c>
      <c r="C11" s="48">
        <v>1416.789</v>
      </c>
      <c r="D11" s="104">
        <v>66.43301</v>
      </c>
      <c r="E11" s="45"/>
      <c r="F11" s="39"/>
    </row>
    <row r="12" spans="2:6" ht="14.45" customHeight="1" thickBot="1">
      <c r="B12" s="37" t="s">
        <v>67</v>
      </c>
      <c r="C12" s="44">
        <v>1451.973</v>
      </c>
      <c r="D12" s="38">
        <v>67.942232</v>
      </c>
      <c r="E12" s="45"/>
      <c r="F12" s="39"/>
    </row>
    <row r="13" ht="14.25" customHeight="1"/>
    <row r="14" ht="14.25" customHeight="1" thickBot="1"/>
    <row r="15" spans="2:4" ht="16.5" customHeight="1" thickBot="1">
      <c r="B15" s="105"/>
      <c r="C15" s="106" t="s">
        <v>3</v>
      </c>
      <c r="D15" s="9"/>
    </row>
    <row r="16" spans="1:4" ht="14.45" customHeight="1">
      <c r="A16" s="10">
        <v>1</v>
      </c>
      <c r="B16" s="103" t="s">
        <v>0</v>
      </c>
      <c r="C16" s="104">
        <v>278.5141478110459</v>
      </c>
      <c r="D16" s="45"/>
    </row>
    <row r="17" spans="1:3" ht="15">
      <c r="A17" s="10">
        <v>2</v>
      </c>
      <c r="B17" s="11" t="s">
        <v>8</v>
      </c>
      <c r="C17" s="30" t="s">
        <v>257</v>
      </c>
    </row>
    <row r="18" spans="1:3" ht="15.75" thickBot="1">
      <c r="A18" s="10">
        <v>3</v>
      </c>
      <c r="B18" s="13" t="s">
        <v>2</v>
      </c>
      <c r="C18" s="36">
        <v>278.514147811046</v>
      </c>
    </row>
    <row r="19" spans="1:3" ht="15">
      <c r="A19" s="10">
        <v>7</v>
      </c>
      <c r="B19" s="11" t="s">
        <v>31</v>
      </c>
      <c r="C19" s="30"/>
    </row>
    <row r="20" spans="2:3" ht="15.75" thickBot="1">
      <c r="B20" s="13" t="s">
        <v>78</v>
      </c>
      <c r="C20" s="36">
        <f>IF(ISNUMBER(C19)=TRUE,C18-C19,C18)</f>
        <v>278.514147811046</v>
      </c>
    </row>
    <row r="21" spans="2:3" ht="15">
      <c r="B21" s="14"/>
      <c r="C21" s="15"/>
    </row>
    <row r="22" spans="2:3" ht="15.75" thickBot="1">
      <c r="B22" s="16"/>
      <c r="C22" s="17"/>
    </row>
    <row r="23" spans="2:14" ht="16.5" customHeight="1">
      <c r="B23" s="597" t="s">
        <v>1</v>
      </c>
      <c r="C23" s="599" t="s">
        <v>3</v>
      </c>
      <c r="D23" s="601" t="s">
        <v>4</v>
      </c>
      <c r="E23" s="603" t="s">
        <v>5</v>
      </c>
      <c r="F23" s="604"/>
      <c r="G23" s="603" t="s">
        <v>6</v>
      </c>
      <c r="H23" s="604"/>
      <c r="I23" s="603" t="s">
        <v>12</v>
      </c>
      <c r="J23" s="604"/>
      <c r="K23" s="595" t="s">
        <v>7</v>
      </c>
      <c r="L23" s="596"/>
      <c r="N23" s="26"/>
    </row>
    <row r="24" spans="2:12" ht="15.75" thickBot="1">
      <c r="B24" s="598"/>
      <c r="C24" s="600"/>
      <c r="D24" s="602"/>
      <c r="E24" s="100" t="s">
        <v>10</v>
      </c>
      <c r="F24" s="101" t="s">
        <v>11</v>
      </c>
      <c r="G24" s="100" t="s">
        <v>10</v>
      </c>
      <c r="H24" s="101" t="s">
        <v>11</v>
      </c>
      <c r="I24" s="100" t="s">
        <v>10</v>
      </c>
      <c r="J24" s="101" t="s">
        <v>11</v>
      </c>
      <c r="K24" s="100" t="s">
        <v>10</v>
      </c>
      <c r="L24" s="102" t="s">
        <v>11</v>
      </c>
    </row>
    <row r="25" spans="1:14" ht="15">
      <c r="A25" s="10">
        <v>6</v>
      </c>
      <c r="B25" s="47" t="s">
        <v>77</v>
      </c>
      <c r="C25" s="96" t="s">
        <v>257</v>
      </c>
      <c r="D25" s="97"/>
      <c r="E25" s="98"/>
      <c r="F25" s="99"/>
      <c r="G25" s="98"/>
      <c r="H25" s="99"/>
      <c r="I25" s="98"/>
      <c r="J25" s="99"/>
      <c r="K25" s="98"/>
      <c r="L25" s="99"/>
      <c r="N25" s="28"/>
    </row>
    <row r="26" spans="1:14" ht="15">
      <c r="A26" s="10">
        <v>8</v>
      </c>
      <c r="B26" s="18" t="s">
        <v>32</v>
      </c>
      <c r="C26" s="32" t="s">
        <v>257</v>
      </c>
      <c r="D26" s="19"/>
      <c r="E26" s="20"/>
      <c r="F26" s="21"/>
      <c r="G26" s="20"/>
      <c r="H26" s="21"/>
      <c r="I26" s="20"/>
      <c r="J26" s="21"/>
      <c r="K26" s="20"/>
      <c r="L26" s="21"/>
      <c r="N26" s="28"/>
    </row>
    <row r="27" spans="1:14" ht="15">
      <c r="A27" s="10">
        <v>10</v>
      </c>
      <c r="B27" s="18" t="s">
        <v>33</v>
      </c>
      <c r="C27" s="32">
        <v>26.691231258328145</v>
      </c>
      <c r="D27" s="19">
        <v>31483.952751584882</v>
      </c>
      <c r="E27" s="20">
        <v>840.3455</v>
      </c>
      <c r="F27" s="21"/>
      <c r="G27" s="20"/>
      <c r="H27" s="21"/>
      <c r="I27" s="20"/>
      <c r="J27" s="21"/>
      <c r="K27" s="20"/>
      <c r="L27" s="21"/>
      <c r="N27" s="28"/>
    </row>
    <row r="28" spans="1:14" ht="15">
      <c r="A28" s="10">
        <v>11</v>
      </c>
      <c r="B28" s="18" t="s">
        <v>34</v>
      </c>
      <c r="C28" s="32">
        <v>1.005860990036839</v>
      </c>
      <c r="D28" s="19">
        <v>31483.952751584882</v>
      </c>
      <c r="E28" s="20">
        <v>31.6685</v>
      </c>
      <c r="F28" s="21"/>
      <c r="G28" s="20"/>
      <c r="H28" s="21"/>
      <c r="I28" s="20"/>
      <c r="J28" s="21"/>
      <c r="K28" s="20"/>
      <c r="L28" s="21"/>
      <c r="N28" s="28"/>
    </row>
    <row r="29" spans="1:14" ht="15">
      <c r="A29" s="10" t="s">
        <v>35</v>
      </c>
      <c r="B29" s="18" t="s">
        <v>36</v>
      </c>
      <c r="C29" s="32" t="s">
        <v>257</v>
      </c>
      <c r="D29" s="19" t="s">
        <v>257</v>
      </c>
      <c r="E29" s="20" t="s">
        <v>257</v>
      </c>
      <c r="F29" s="21"/>
      <c r="G29" s="20"/>
      <c r="H29" s="21"/>
      <c r="I29" s="20"/>
      <c r="J29" s="21"/>
      <c r="K29" s="20"/>
      <c r="L29" s="21"/>
      <c r="N29" s="28"/>
    </row>
    <row r="30" spans="1:14" ht="15">
      <c r="A30" s="10" t="s">
        <v>37</v>
      </c>
      <c r="B30" s="18" t="s">
        <v>38</v>
      </c>
      <c r="C30" s="32">
        <v>249.30783356268097</v>
      </c>
      <c r="D30" s="19">
        <v>31483.952751584882</v>
      </c>
      <c r="E30" s="306">
        <v>7849.1961</v>
      </c>
      <c r="F30" s="307"/>
      <c r="G30" s="20"/>
      <c r="H30" s="21"/>
      <c r="I30" s="20"/>
      <c r="J30" s="21"/>
      <c r="K30" s="20"/>
      <c r="L30" s="21"/>
      <c r="N30" s="28"/>
    </row>
    <row r="31" spans="1:14" ht="15">
      <c r="A31" s="10" t="s">
        <v>39</v>
      </c>
      <c r="B31" s="18" t="s">
        <v>40</v>
      </c>
      <c r="C31" s="32"/>
      <c r="D31" s="19"/>
      <c r="E31" s="305"/>
      <c r="F31" s="21"/>
      <c r="G31" s="20"/>
      <c r="H31" s="21"/>
      <c r="I31" s="20"/>
      <c r="J31" s="21"/>
      <c r="K31" s="20"/>
      <c r="L31" s="21"/>
      <c r="N31" s="28"/>
    </row>
    <row r="32" spans="1:14" ht="15">
      <c r="A32" s="10">
        <v>13</v>
      </c>
      <c r="B32" s="18" t="s">
        <v>41</v>
      </c>
      <c r="C32" s="32"/>
      <c r="D32" s="19"/>
      <c r="E32" s="20"/>
      <c r="F32" s="21"/>
      <c r="G32" s="20"/>
      <c r="H32" s="21"/>
      <c r="I32" s="20"/>
      <c r="J32" s="21"/>
      <c r="K32" s="20"/>
      <c r="L32" s="21"/>
      <c r="N32" s="28"/>
    </row>
    <row r="33" spans="1:14" ht="15.75" thickBot="1">
      <c r="A33" s="10">
        <v>16</v>
      </c>
      <c r="B33" s="18" t="s">
        <v>25</v>
      </c>
      <c r="C33" s="32">
        <v>1.509221999999994</v>
      </c>
      <c r="D33" s="19">
        <v>31483.952751584882</v>
      </c>
      <c r="E33" s="20">
        <v>47.5163</v>
      </c>
      <c r="F33" s="21"/>
      <c r="G33" s="20"/>
      <c r="H33" s="21"/>
      <c r="I33" s="20"/>
      <c r="J33" s="21"/>
      <c r="K33" s="20"/>
      <c r="L33" s="21"/>
      <c r="N33" s="28"/>
    </row>
    <row r="34" spans="1:12" ht="15.75" thickBot="1">
      <c r="A34" s="10">
        <v>17</v>
      </c>
      <c r="B34" s="22" t="s">
        <v>9</v>
      </c>
      <c r="C34" s="33">
        <f>SUM(C25:C33)</f>
        <v>278.514147811046</v>
      </c>
      <c r="D34" s="23"/>
      <c r="E34" s="309">
        <f>SUM(E27:E33)</f>
        <v>8768.7264</v>
      </c>
      <c r="F34" s="25">
        <f>E34/C39*100</f>
        <v>9020.25232819631</v>
      </c>
      <c r="G34" s="24">
        <v>0</v>
      </c>
      <c r="H34" s="25">
        <v>0</v>
      </c>
      <c r="I34" s="24">
        <v>0</v>
      </c>
      <c r="J34" s="25">
        <v>0</v>
      </c>
      <c r="K34" s="24">
        <f>E34+G34-I34</f>
        <v>8768.7264</v>
      </c>
      <c r="L34" s="25">
        <f>F34+H34-J34</f>
        <v>9020.25232819631</v>
      </c>
    </row>
    <row r="35" spans="3:12" ht="15">
      <c r="C35" s="14"/>
      <c r="E35" s="14"/>
      <c r="F35" s="14"/>
      <c r="G35" s="14"/>
      <c r="H35" s="14"/>
      <c r="I35" s="14"/>
      <c r="J35" s="14"/>
      <c r="K35" s="14"/>
      <c r="L35" s="14"/>
    </row>
    <row r="36" ht="15">
      <c r="B36" s="26"/>
    </row>
    <row r="37" ht="15.75" thickBot="1"/>
    <row r="38" spans="2:3" ht="15.75" thickBot="1">
      <c r="B38" s="105"/>
      <c r="C38" s="108">
        <v>2020</v>
      </c>
    </row>
    <row r="39" spans="2:3" ht="14.45" customHeight="1">
      <c r="B39" s="242" t="s">
        <v>260</v>
      </c>
      <c r="C39" s="109">
        <v>97.2115422158417</v>
      </c>
    </row>
    <row r="40" spans="2:3" ht="14.45" customHeight="1" thickBot="1">
      <c r="B40" s="243" t="s">
        <v>261</v>
      </c>
      <c r="C40" s="27">
        <v>101.40715042958173</v>
      </c>
    </row>
  </sheetData>
  <mergeCells count="7">
    <mergeCell ref="K23:L23"/>
    <mergeCell ref="B23:B24"/>
    <mergeCell ref="C23:C24"/>
    <mergeCell ref="D23:D24"/>
    <mergeCell ref="E23:F23"/>
    <mergeCell ref="G23:H23"/>
    <mergeCell ref="I23:J23"/>
  </mergeCells>
  <conditionalFormatting sqref="C36 N26:N33">
    <cfRule type="cellIs" priority="39" dxfId="1" operator="equal">
      <formula>FALSE</formula>
    </cfRule>
    <cfRule type="cellIs" priority="40" dxfId="0" operator="equal">
      <formula>TRUE</formula>
    </cfRule>
  </conditionalFormatting>
  <conditionalFormatting sqref="E36">
    <cfRule type="cellIs" priority="37" dxfId="1" operator="equal">
      <formula>FALSE</formula>
    </cfRule>
    <cfRule type="cellIs" priority="38" dxfId="0" operator="equal">
      <formula>TRUE</formula>
    </cfRule>
  </conditionalFormatting>
  <conditionalFormatting sqref="F36">
    <cfRule type="cellIs" priority="35" dxfId="1" operator="equal">
      <formula>FALSE</formula>
    </cfRule>
    <cfRule type="cellIs" priority="36" dxfId="0" operator="equal">
      <formula>TRUE</formula>
    </cfRule>
  </conditionalFormatting>
  <conditionalFormatting sqref="K36">
    <cfRule type="cellIs" priority="33" dxfId="1" operator="equal">
      <formula>FALSE</formula>
    </cfRule>
    <cfRule type="cellIs" priority="34" dxfId="0" operator="equal">
      <formula>TRUE</formula>
    </cfRule>
  </conditionalFormatting>
  <conditionalFormatting sqref="L36">
    <cfRule type="cellIs" priority="31" dxfId="1" operator="equal">
      <formula>FALSE</formula>
    </cfRule>
    <cfRule type="cellIs" priority="32" dxfId="0" operator="equal">
      <formula>TRUE</formula>
    </cfRule>
  </conditionalFormatting>
  <conditionalFormatting sqref="C8">
    <cfRule type="cellIs" priority="27" dxfId="1" operator="equal">
      <formula>FALSE</formula>
    </cfRule>
    <cfRule type="cellIs" priority="28" dxfId="0" operator="equal">
      <formula>TRUE</formula>
    </cfRule>
  </conditionalFormatting>
  <conditionalFormatting sqref="D8">
    <cfRule type="cellIs" priority="25" dxfId="1" operator="equal">
      <formula>FALSE</formula>
    </cfRule>
    <cfRule type="cellIs" priority="26" dxfId="0" operator="equal">
      <formula>TRUE</formula>
    </cfRule>
  </conditionalFormatting>
  <conditionalFormatting sqref="E16">
    <cfRule type="cellIs" priority="23" dxfId="1" operator="equal">
      <formula>FALSE</formula>
    </cfRule>
    <cfRule type="cellIs" priority="24" dxfId="0" operator="equal">
      <formula>TRUE</formula>
    </cfRule>
  </conditionalFormatting>
  <conditionalFormatting sqref="N25">
    <cfRule type="cellIs" priority="3" dxfId="1" operator="equal">
      <formula>FALSE</formula>
    </cfRule>
    <cfRule type="cellIs" priority="4" dxfId="0" operator="equal">
      <formula>TRUE</formula>
    </cfRule>
  </conditionalFormatting>
  <conditionalFormatting sqref="E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90" zoomScaleNormal="90" workbookViewId="0" topLeftCell="A1">
      <selection activeCell="E36" sqref="E36"/>
    </sheetView>
  </sheetViews>
  <sheetFormatPr defaultColWidth="8.8515625" defaultRowHeight="15"/>
  <cols>
    <col min="1" max="1" width="5.00390625" style="5" bestFit="1" customWidth="1"/>
    <col min="2" max="2" width="61.5742187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73</v>
      </c>
    </row>
    <row r="2" ht="4.5" customHeight="1"/>
    <row r="3" spans="2:3" ht="15">
      <c r="B3" s="301" t="s">
        <v>349</v>
      </c>
      <c r="C3" s="29" t="s">
        <v>63</v>
      </c>
    </row>
    <row r="4" spans="2:3" ht="15">
      <c r="B4" s="28" t="s">
        <v>350</v>
      </c>
      <c r="C4" s="4" t="s">
        <v>258</v>
      </c>
    </row>
    <row r="5" spans="3:13" ht="14.25" customHeight="1">
      <c r="C5" s="4" t="s">
        <v>259</v>
      </c>
      <c r="F5" s="241"/>
      <c r="G5" s="241"/>
      <c r="H5" s="241"/>
      <c r="I5" s="241"/>
      <c r="J5" s="241"/>
      <c r="K5" s="241"/>
      <c r="L5" s="241"/>
      <c r="M5" s="241"/>
    </row>
    <row r="6" spans="5:13" ht="14.25" customHeight="1">
      <c r="E6" s="241"/>
      <c r="F6" s="241"/>
      <c r="G6" s="241"/>
      <c r="H6" s="241"/>
      <c r="I6" s="241"/>
      <c r="J6" s="241"/>
      <c r="K6" s="241"/>
      <c r="L6" s="241"/>
      <c r="M6" s="241"/>
    </row>
    <row r="7" spans="5:13" ht="14.25" customHeight="1">
      <c r="E7" s="241"/>
      <c r="F7" s="241"/>
      <c r="G7" s="241"/>
      <c r="H7" s="241"/>
      <c r="I7" s="241"/>
      <c r="J7" s="241"/>
      <c r="K7" s="241"/>
      <c r="L7" s="241"/>
      <c r="M7" s="241"/>
    </row>
    <row r="8" spans="5:13" ht="14.25" customHeight="1" thickBot="1">
      <c r="E8" s="241"/>
      <c r="F8" s="241"/>
      <c r="G8" s="241"/>
      <c r="H8" s="241"/>
      <c r="I8" s="241"/>
      <c r="J8" s="241"/>
      <c r="K8" s="241"/>
      <c r="L8" s="241"/>
      <c r="M8" s="241"/>
    </row>
    <row r="9" spans="2:13" ht="16.5" customHeight="1" thickBot="1">
      <c r="B9" s="105"/>
      <c r="C9" s="106" t="s">
        <v>3</v>
      </c>
      <c r="D9" s="9"/>
      <c r="E9" s="241"/>
      <c r="F9" s="241"/>
      <c r="G9" s="241"/>
      <c r="H9" s="241"/>
      <c r="I9" s="241"/>
      <c r="J9" s="241"/>
      <c r="K9" s="241"/>
      <c r="L9" s="241"/>
      <c r="M9" s="241"/>
    </row>
    <row r="10" spans="1:13" ht="15">
      <c r="A10" s="10">
        <v>1</v>
      </c>
      <c r="B10" s="103" t="s">
        <v>0</v>
      </c>
      <c r="C10" s="104">
        <v>258.2469821419832</v>
      </c>
      <c r="D10" s="45"/>
      <c r="E10" s="241"/>
      <c r="F10" s="241"/>
      <c r="G10" s="241"/>
      <c r="H10" s="241"/>
      <c r="I10" s="241"/>
      <c r="J10" s="241"/>
      <c r="K10" s="241"/>
      <c r="L10" s="241"/>
      <c r="M10" s="241"/>
    </row>
    <row r="11" spans="1:13" ht="15">
      <c r="A11" s="10">
        <v>2</v>
      </c>
      <c r="B11" s="11" t="s">
        <v>8</v>
      </c>
      <c r="C11" s="30" t="s">
        <v>257</v>
      </c>
      <c r="E11" s="241"/>
      <c r="F11" s="241"/>
      <c r="G11" s="241"/>
      <c r="H11" s="241"/>
      <c r="I11" s="241"/>
      <c r="J11" s="241"/>
      <c r="K11" s="241"/>
      <c r="L11" s="241"/>
      <c r="M11" s="241"/>
    </row>
    <row r="12" spans="1:13" ht="15.75" thickBot="1">
      <c r="A12" s="10">
        <v>3</v>
      </c>
      <c r="B12" s="13" t="s">
        <v>2</v>
      </c>
      <c r="C12" s="36">
        <v>258.2469821419832</v>
      </c>
      <c r="E12" s="241"/>
      <c r="F12" s="241"/>
      <c r="G12" s="241"/>
      <c r="H12" s="241"/>
      <c r="I12" s="241"/>
      <c r="J12" s="241"/>
      <c r="K12" s="241"/>
      <c r="L12" s="241"/>
      <c r="M12" s="241"/>
    </row>
    <row r="13" spans="1:13" ht="15">
      <c r="A13" s="10">
        <v>7</v>
      </c>
      <c r="B13" s="11" t="s">
        <v>31</v>
      </c>
      <c r="C13" s="30"/>
      <c r="E13" s="241"/>
      <c r="F13" s="241"/>
      <c r="G13" s="241"/>
      <c r="H13" s="241"/>
      <c r="I13" s="241"/>
      <c r="J13" s="241"/>
      <c r="K13" s="241"/>
      <c r="L13" s="241"/>
      <c r="M13" s="241"/>
    </row>
    <row r="14" spans="2:3" ht="15.75" thickBot="1">
      <c r="B14" s="13" t="s">
        <v>78</v>
      </c>
      <c r="C14" s="36">
        <f>IF(ISNUMBER(C13)=TRUE,C12-C13,C12)</f>
        <v>258.2469821419832</v>
      </c>
    </row>
    <row r="15" spans="2:3" ht="15">
      <c r="B15" s="14"/>
      <c r="C15" s="39"/>
    </row>
    <row r="16" spans="2:3" ht="15.75" thickBot="1">
      <c r="B16" s="16"/>
      <c r="C16" s="304"/>
    </row>
    <row r="17" spans="2:14" ht="16.5" customHeight="1">
      <c r="B17" s="597" t="s">
        <v>1</v>
      </c>
      <c r="C17" s="605" t="s">
        <v>3</v>
      </c>
      <c r="D17" s="601" t="s">
        <v>4</v>
      </c>
      <c r="E17" s="603" t="s">
        <v>5</v>
      </c>
      <c r="F17" s="604"/>
      <c r="G17" s="603" t="s">
        <v>6</v>
      </c>
      <c r="H17" s="604"/>
      <c r="I17" s="603" t="s">
        <v>12</v>
      </c>
      <c r="J17" s="604"/>
      <c r="K17" s="595" t="s">
        <v>7</v>
      </c>
      <c r="L17" s="596"/>
      <c r="N17" s="26"/>
    </row>
    <row r="18" spans="2:12" ht="15.75" thickBot="1">
      <c r="B18" s="598"/>
      <c r="C18" s="606"/>
      <c r="D18" s="602"/>
      <c r="E18" s="100" t="s">
        <v>10</v>
      </c>
      <c r="F18" s="101" t="s">
        <v>11</v>
      </c>
      <c r="G18" s="100" t="s">
        <v>10</v>
      </c>
      <c r="H18" s="101" t="s">
        <v>11</v>
      </c>
      <c r="I18" s="100" t="s">
        <v>10</v>
      </c>
      <c r="J18" s="101" t="s">
        <v>11</v>
      </c>
      <c r="K18" s="100" t="s">
        <v>10</v>
      </c>
      <c r="L18" s="102" t="s">
        <v>11</v>
      </c>
    </row>
    <row r="19" spans="1:14" ht="15">
      <c r="A19" s="10">
        <v>6</v>
      </c>
      <c r="B19" s="47" t="s">
        <v>77</v>
      </c>
      <c r="C19" s="96" t="s">
        <v>257</v>
      </c>
      <c r="D19" s="97"/>
      <c r="E19" s="98"/>
      <c r="F19" s="99"/>
      <c r="G19" s="98"/>
      <c r="H19" s="99"/>
      <c r="I19" s="98"/>
      <c r="J19" s="99"/>
      <c r="K19" s="98"/>
      <c r="L19" s="99"/>
      <c r="N19" s="28"/>
    </row>
    <row r="20" spans="1:14" ht="15">
      <c r="A20" s="10">
        <v>8</v>
      </c>
      <c r="B20" s="18" t="s">
        <v>32</v>
      </c>
      <c r="C20" s="32" t="s">
        <v>257</v>
      </c>
      <c r="D20" s="19"/>
      <c r="E20" s="20"/>
      <c r="F20" s="21"/>
      <c r="G20" s="20"/>
      <c r="H20" s="21"/>
      <c r="I20" s="20"/>
      <c r="J20" s="21"/>
      <c r="K20" s="20"/>
      <c r="L20" s="21"/>
      <c r="N20" s="28"/>
    </row>
    <row r="21" spans="1:14" ht="15">
      <c r="A21" s="10">
        <v>10</v>
      </c>
      <c r="B21" s="18" t="s">
        <v>33</v>
      </c>
      <c r="C21" s="32">
        <v>8.830391694515479</v>
      </c>
      <c r="D21" s="19">
        <v>24607.574035447826</v>
      </c>
      <c r="E21" s="20">
        <v>217.2945</v>
      </c>
      <c r="F21" s="21"/>
      <c r="G21" s="20"/>
      <c r="H21" s="21"/>
      <c r="I21" s="20"/>
      <c r="J21" s="21"/>
      <c r="K21" s="20"/>
      <c r="L21" s="21"/>
      <c r="N21" s="28"/>
    </row>
    <row r="22" spans="1:14" ht="15">
      <c r="A22" s="10">
        <v>11</v>
      </c>
      <c r="B22" s="18" t="s">
        <v>34</v>
      </c>
      <c r="C22" s="32">
        <v>1.6084450089858269</v>
      </c>
      <c r="D22" s="19">
        <v>24607.574035447826</v>
      </c>
      <c r="E22" s="20">
        <v>39.5799</v>
      </c>
      <c r="F22" s="21"/>
      <c r="G22" s="20"/>
      <c r="H22" s="21"/>
      <c r="I22" s="20"/>
      <c r="J22" s="21"/>
      <c r="K22" s="20"/>
      <c r="L22" s="21"/>
      <c r="N22" s="28"/>
    </row>
    <row r="23" spans="1:14" ht="15">
      <c r="A23" s="10" t="s">
        <v>35</v>
      </c>
      <c r="B23" s="18" t="s">
        <v>36</v>
      </c>
      <c r="C23" s="32" t="s">
        <v>257</v>
      </c>
      <c r="D23" s="19" t="s">
        <v>257</v>
      </c>
      <c r="E23" s="20" t="s">
        <v>257</v>
      </c>
      <c r="F23" s="21"/>
      <c r="G23" s="20"/>
      <c r="H23" s="21"/>
      <c r="I23" s="20"/>
      <c r="J23" s="21"/>
      <c r="K23" s="20"/>
      <c r="L23" s="21"/>
      <c r="N23" s="28"/>
    </row>
    <row r="24" spans="1:14" ht="15">
      <c r="A24" s="10" t="s">
        <v>37</v>
      </c>
      <c r="B24" s="18" t="s">
        <v>38</v>
      </c>
      <c r="C24" s="32">
        <v>248.94748193848193</v>
      </c>
      <c r="D24" s="19">
        <v>24607.574035447826</v>
      </c>
      <c r="E24" s="20">
        <v>6125.9936</v>
      </c>
      <c r="F24" s="21"/>
      <c r="G24" s="20"/>
      <c r="H24" s="21"/>
      <c r="I24" s="20"/>
      <c r="J24" s="21"/>
      <c r="K24" s="20"/>
      <c r="L24" s="21"/>
      <c r="N24" s="28"/>
    </row>
    <row r="25" spans="1:14" ht="15">
      <c r="A25" s="10" t="s">
        <v>39</v>
      </c>
      <c r="B25" s="18" t="s">
        <v>40</v>
      </c>
      <c r="C25" s="32"/>
      <c r="D25" s="19"/>
      <c r="E25" s="20"/>
      <c r="F25" s="21"/>
      <c r="G25" s="20"/>
      <c r="H25" s="21"/>
      <c r="I25" s="20"/>
      <c r="J25" s="21"/>
      <c r="K25" s="20"/>
      <c r="L25" s="21"/>
      <c r="N25" s="28"/>
    </row>
    <row r="26" spans="1:14" ht="15">
      <c r="A26" s="10">
        <v>13</v>
      </c>
      <c r="B26" s="18" t="s">
        <v>41</v>
      </c>
      <c r="C26" s="32"/>
      <c r="D26" s="19"/>
      <c r="E26" s="20"/>
      <c r="F26" s="21"/>
      <c r="G26" s="20"/>
      <c r="H26" s="21"/>
      <c r="I26" s="20"/>
      <c r="J26" s="21"/>
      <c r="K26" s="20"/>
      <c r="L26" s="21"/>
      <c r="N26" s="28"/>
    </row>
    <row r="27" spans="1:14" ht="15.75" thickBot="1">
      <c r="A27" s="10">
        <v>16</v>
      </c>
      <c r="B27" s="18" t="s">
        <v>25</v>
      </c>
      <c r="C27" s="32">
        <v>-1.1393364999999989</v>
      </c>
      <c r="D27" s="19">
        <v>24607.574035447826</v>
      </c>
      <c r="E27" s="20">
        <v>-28.0363</v>
      </c>
      <c r="F27" s="21"/>
      <c r="G27" s="20"/>
      <c r="H27" s="21"/>
      <c r="I27" s="20"/>
      <c r="J27" s="21"/>
      <c r="K27" s="20"/>
      <c r="L27" s="21"/>
      <c r="N27" s="28"/>
    </row>
    <row r="28" spans="1:12" ht="15.75" thickBot="1">
      <c r="A28" s="10">
        <v>17</v>
      </c>
      <c r="B28" s="22" t="s">
        <v>9</v>
      </c>
      <c r="C28" s="33">
        <f>SUM(C20:C27)</f>
        <v>258.2469821419832</v>
      </c>
      <c r="D28" s="23"/>
      <c r="E28" s="309">
        <f>SUM(E21:E27)</f>
        <v>6354.8317</v>
      </c>
      <c r="F28" s="25">
        <f>E28/C33*100</f>
        <v>6534.007349918191</v>
      </c>
      <c r="G28" s="24">
        <v>0</v>
      </c>
      <c r="H28" s="25">
        <v>0</v>
      </c>
      <c r="I28" s="24">
        <v>0</v>
      </c>
      <c r="J28" s="25">
        <v>0</v>
      </c>
      <c r="K28" s="24">
        <f>E28+G28-I28</f>
        <v>6354.8317</v>
      </c>
      <c r="L28" s="25">
        <f>F28+H28-J28</f>
        <v>6534.007349918191</v>
      </c>
    </row>
    <row r="29" spans="3:12" ht="15">
      <c r="C29" s="14"/>
      <c r="E29" s="14"/>
      <c r="F29" s="14"/>
      <c r="G29" s="14"/>
      <c r="H29" s="14"/>
      <c r="I29" s="14"/>
      <c r="J29" s="14"/>
      <c r="K29" s="14"/>
      <c r="L29" s="14"/>
    </row>
    <row r="30" ht="15">
      <c r="B30" s="26"/>
    </row>
    <row r="31" ht="15.75" thickBot="1"/>
    <row r="32" spans="2:3" ht="15.75" thickBot="1">
      <c r="B32" s="105"/>
      <c r="C32" s="108">
        <v>2020</v>
      </c>
    </row>
    <row r="33" spans="2:3" ht="15">
      <c r="B33" s="242" t="s">
        <v>260</v>
      </c>
      <c r="C33" s="109">
        <v>97.25779846390232</v>
      </c>
    </row>
    <row r="34" spans="2:3" ht="15.75" thickBot="1">
      <c r="B34" s="243" t="s">
        <v>261</v>
      </c>
      <c r="C34" s="27">
        <v>98.63952709839722</v>
      </c>
    </row>
  </sheetData>
  <mergeCells count="7">
    <mergeCell ref="K17:L17"/>
    <mergeCell ref="B17:B18"/>
    <mergeCell ref="C17:C18"/>
    <mergeCell ref="D17:D18"/>
    <mergeCell ref="E17:F17"/>
    <mergeCell ref="G17:H17"/>
    <mergeCell ref="I17:J17"/>
  </mergeCells>
  <conditionalFormatting sqref="C30 N20:N27">
    <cfRule type="cellIs" priority="19" dxfId="1" operator="equal">
      <formula>FALSE</formula>
    </cfRule>
    <cfRule type="cellIs" priority="20" dxfId="0" operator="equal">
      <formula>TRUE</formula>
    </cfRule>
  </conditionalFormatting>
  <conditionalFormatting sqref="E30">
    <cfRule type="cellIs" priority="17" dxfId="1" operator="equal">
      <formula>FALSE</formula>
    </cfRule>
    <cfRule type="cellIs" priority="18" dxfId="0" operator="equal">
      <formula>TRUE</formula>
    </cfRule>
  </conditionalFormatting>
  <conditionalFormatting sqref="F30">
    <cfRule type="cellIs" priority="15" dxfId="1" operator="equal">
      <formula>FALSE</formula>
    </cfRule>
    <cfRule type="cellIs" priority="16" dxfId="0" operator="equal">
      <formula>TRUE</formula>
    </cfRule>
  </conditionalFormatting>
  <conditionalFormatting sqref="K30">
    <cfRule type="cellIs" priority="13" dxfId="1" operator="equal">
      <formula>FALSE</formula>
    </cfRule>
    <cfRule type="cellIs" priority="14" dxfId="0" operator="equal">
      <formula>TRUE</formula>
    </cfRule>
  </conditionalFormatting>
  <conditionalFormatting sqref="L30">
    <cfRule type="cellIs" priority="11" dxfId="1" operator="equal">
      <formula>FALSE</formula>
    </cfRule>
    <cfRule type="cellIs" priority="12" dxfId="0" operator="equal">
      <formula>TRUE</formula>
    </cfRule>
  </conditionalFormatting>
  <conditionalFormatting sqref="N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90" zoomScaleNormal="90" workbookViewId="0" topLeftCell="A7">
      <selection activeCell="E37" sqref="E37"/>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72</v>
      </c>
    </row>
    <row r="2" ht="4.5" customHeight="1"/>
    <row r="3" spans="2:3" ht="15">
      <c r="B3" s="301" t="s">
        <v>351</v>
      </c>
      <c r="C3" s="29" t="s">
        <v>63</v>
      </c>
    </row>
    <row r="4" spans="2:3" ht="15">
      <c r="B4" s="28" t="s">
        <v>352</v>
      </c>
      <c r="C4" s="4" t="s">
        <v>258</v>
      </c>
    </row>
    <row r="5" ht="14.25" customHeight="1">
      <c r="C5" s="4" t="s">
        <v>259</v>
      </c>
    </row>
    <row r="6" ht="14.25" customHeight="1"/>
    <row r="7" spans="2:4" ht="14.25" customHeight="1">
      <c r="B7" s="34"/>
      <c r="C7" s="35"/>
      <c r="D7" s="35"/>
    </row>
    <row r="8" ht="14.25" customHeight="1"/>
    <row r="9" ht="14.25" customHeight="1" thickBot="1"/>
    <row r="10" spans="2:4" ht="16.5" customHeight="1" thickBot="1">
      <c r="B10" s="105"/>
      <c r="C10" s="106" t="s">
        <v>70</v>
      </c>
      <c r="D10" s="106" t="s">
        <v>64</v>
      </c>
    </row>
    <row r="11" spans="2:6" ht="14.45" customHeight="1">
      <c r="B11" s="47" t="s">
        <v>66</v>
      </c>
      <c r="C11" s="48">
        <v>100.081</v>
      </c>
      <c r="D11" s="48">
        <v>3.998698</v>
      </c>
      <c r="E11" s="45"/>
      <c r="F11" s="39"/>
    </row>
    <row r="12" spans="2:6" ht="14.45" customHeight="1" thickBot="1">
      <c r="B12" s="37" t="s">
        <v>67</v>
      </c>
      <c r="C12" s="44">
        <v>86.352</v>
      </c>
      <c r="D12" s="44">
        <v>3.443762</v>
      </c>
      <c r="E12" s="45"/>
      <c r="F12" s="39"/>
    </row>
    <row r="13" ht="14.25" customHeight="1"/>
    <row r="14" ht="14.25" customHeight="1" thickBot="1"/>
    <row r="15" spans="2:4" ht="16.5" customHeight="1" thickBot="1">
      <c r="B15" s="105"/>
      <c r="C15" s="106" t="s">
        <v>3</v>
      </c>
      <c r="D15" s="9"/>
    </row>
    <row r="16" spans="1:4" ht="14.45" customHeight="1">
      <c r="A16" s="10">
        <v>1</v>
      </c>
      <c r="B16" s="103" t="s">
        <v>0</v>
      </c>
      <c r="C16" s="104">
        <v>3.2006388203059193</v>
      </c>
      <c r="D16" s="45"/>
    </row>
    <row r="17" spans="1:3" ht="15">
      <c r="A17" s="10">
        <v>2</v>
      </c>
      <c r="B17" s="11" t="s">
        <v>8</v>
      </c>
      <c r="C17" s="30" t="s">
        <v>257</v>
      </c>
    </row>
    <row r="18" spans="1:3" ht="15.75" thickBot="1">
      <c r="A18" s="10">
        <v>3</v>
      </c>
      <c r="B18" s="13" t="s">
        <v>2</v>
      </c>
      <c r="C18" s="36">
        <v>3.2006388203059193</v>
      </c>
    </row>
    <row r="19" spans="1:3" ht="15">
      <c r="A19" s="10">
        <v>7</v>
      </c>
      <c r="B19" s="11" t="s">
        <v>31</v>
      </c>
      <c r="C19" s="30"/>
    </row>
    <row r="20" spans="2:3" ht="15.75" thickBot="1">
      <c r="B20" s="13" t="s">
        <v>78</v>
      </c>
      <c r="C20" s="36">
        <f>IF(ISNUMBER(C19)=TRUE,C18-C19,C18)</f>
        <v>3.2006388203059193</v>
      </c>
    </row>
    <row r="21" spans="2:3" ht="15">
      <c r="B21" s="14"/>
      <c r="C21" s="39"/>
    </row>
    <row r="22" spans="2:3" ht="15.75" thickBot="1">
      <c r="B22" s="16"/>
      <c r="C22" s="304"/>
    </row>
    <row r="23" spans="2:14" ht="16.5" customHeight="1">
      <c r="B23" s="597" t="s">
        <v>1</v>
      </c>
      <c r="C23" s="605" t="s">
        <v>3</v>
      </c>
      <c r="D23" s="601" t="s">
        <v>4</v>
      </c>
      <c r="E23" s="603" t="s">
        <v>5</v>
      </c>
      <c r="F23" s="604"/>
      <c r="G23" s="603" t="s">
        <v>6</v>
      </c>
      <c r="H23" s="604"/>
      <c r="I23" s="603" t="s">
        <v>12</v>
      </c>
      <c r="J23" s="604"/>
      <c r="K23" s="595" t="s">
        <v>7</v>
      </c>
      <c r="L23" s="596"/>
      <c r="N23" s="26"/>
    </row>
    <row r="24" spans="2:12" ht="15.75" thickBot="1">
      <c r="B24" s="598"/>
      <c r="C24" s="606"/>
      <c r="D24" s="602"/>
      <c r="E24" s="100" t="s">
        <v>10</v>
      </c>
      <c r="F24" s="101" t="s">
        <v>11</v>
      </c>
      <c r="G24" s="100" t="s">
        <v>10</v>
      </c>
      <c r="H24" s="101" t="s">
        <v>11</v>
      </c>
      <c r="I24" s="100" t="s">
        <v>10</v>
      </c>
      <c r="J24" s="101" t="s">
        <v>11</v>
      </c>
      <c r="K24" s="100" t="s">
        <v>10</v>
      </c>
      <c r="L24" s="102" t="s">
        <v>11</v>
      </c>
    </row>
    <row r="25" spans="1:14" ht="15">
      <c r="A25" s="10">
        <v>6</v>
      </c>
      <c r="B25" s="47" t="s">
        <v>77</v>
      </c>
      <c r="C25" s="96" t="s">
        <v>257</v>
      </c>
      <c r="D25" s="97"/>
      <c r="E25" s="98"/>
      <c r="F25" s="99"/>
      <c r="G25" s="98"/>
      <c r="H25" s="99"/>
      <c r="I25" s="98"/>
      <c r="J25" s="99"/>
      <c r="K25" s="98"/>
      <c r="L25" s="99"/>
      <c r="N25" s="28"/>
    </row>
    <row r="26" spans="1:14" ht="15">
      <c r="A26" s="10">
        <v>8</v>
      </c>
      <c r="B26" s="18" t="s">
        <v>32</v>
      </c>
      <c r="C26" s="32" t="s">
        <v>257</v>
      </c>
      <c r="D26" s="19"/>
      <c r="E26" s="20"/>
      <c r="F26" s="21"/>
      <c r="G26" s="20"/>
      <c r="H26" s="21"/>
      <c r="I26" s="20"/>
      <c r="J26" s="21"/>
      <c r="K26" s="20"/>
      <c r="L26" s="21"/>
      <c r="N26" s="28"/>
    </row>
    <row r="27" spans="1:14" ht="15">
      <c r="A27" s="10">
        <v>10</v>
      </c>
      <c r="B27" s="18" t="s">
        <v>33</v>
      </c>
      <c r="C27" s="32" t="s">
        <v>257</v>
      </c>
      <c r="D27" s="19" t="s">
        <v>257</v>
      </c>
      <c r="E27" s="20" t="s">
        <v>257</v>
      </c>
      <c r="F27" s="21"/>
      <c r="G27" s="20"/>
      <c r="H27" s="21"/>
      <c r="I27" s="20"/>
      <c r="J27" s="21"/>
      <c r="K27" s="20"/>
      <c r="L27" s="21"/>
      <c r="N27" s="28"/>
    </row>
    <row r="28" spans="1:14" ht="15">
      <c r="A28" s="10">
        <v>11</v>
      </c>
      <c r="B28" s="18" t="s">
        <v>34</v>
      </c>
      <c r="C28" s="32">
        <v>1.001292092091383</v>
      </c>
      <c r="D28" s="19">
        <v>46730.895716020575</v>
      </c>
      <c r="E28" s="20">
        <v>46.7913</v>
      </c>
      <c r="F28" s="21"/>
      <c r="G28" s="20"/>
      <c r="H28" s="21"/>
      <c r="I28" s="20"/>
      <c r="J28" s="21"/>
      <c r="K28" s="20"/>
      <c r="L28" s="21"/>
      <c r="N28" s="28"/>
    </row>
    <row r="29" spans="1:14" ht="15">
      <c r="A29" s="10" t="s">
        <v>35</v>
      </c>
      <c r="B29" s="18" t="s">
        <v>36</v>
      </c>
      <c r="C29" s="32" t="s">
        <v>257</v>
      </c>
      <c r="D29" s="19" t="s">
        <v>257</v>
      </c>
      <c r="E29" s="20" t="s">
        <v>257</v>
      </c>
      <c r="F29" s="21"/>
      <c r="G29" s="20"/>
      <c r="H29" s="21"/>
      <c r="I29" s="20"/>
      <c r="J29" s="21"/>
      <c r="K29" s="20"/>
      <c r="L29" s="21"/>
      <c r="N29" s="28"/>
    </row>
    <row r="30" spans="1:14" ht="15">
      <c r="A30" s="10" t="s">
        <v>37</v>
      </c>
      <c r="B30" s="18" t="s">
        <v>38</v>
      </c>
      <c r="C30" s="32">
        <v>2.7542827282145375</v>
      </c>
      <c r="D30" s="19">
        <v>46730.895716020575</v>
      </c>
      <c r="E30" s="20">
        <v>128.7101</v>
      </c>
      <c r="F30" s="21"/>
      <c r="G30" s="20"/>
      <c r="H30" s="21"/>
      <c r="I30" s="20"/>
      <c r="J30" s="21"/>
      <c r="K30" s="20"/>
      <c r="L30" s="21"/>
      <c r="N30" s="28"/>
    </row>
    <row r="31" spans="1:14" ht="15">
      <c r="A31" s="10" t="s">
        <v>39</v>
      </c>
      <c r="B31" s="18" t="s">
        <v>40</v>
      </c>
      <c r="C31" s="32"/>
      <c r="D31" s="19"/>
      <c r="E31" s="20"/>
      <c r="F31" s="21"/>
      <c r="G31" s="20"/>
      <c r="H31" s="21"/>
      <c r="I31" s="20"/>
      <c r="J31" s="21"/>
      <c r="K31" s="20"/>
      <c r="L31" s="21"/>
      <c r="N31" s="28"/>
    </row>
    <row r="32" spans="1:14" ht="15">
      <c r="A32" s="10">
        <v>13</v>
      </c>
      <c r="B32" s="18" t="s">
        <v>41</v>
      </c>
      <c r="C32" s="32"/>
      <c r="D32" s="19"/>
      <c r="E32" s="20"/>
      <c r="F32" s="21"/>
      <c r="G32" s="20"/>
      <c r="H32" s="21"/>
      <c r="I32" s="20"/>
      <c r="J32" s="21"/>
      <c r="K32" s="20"/>
      <c r="L32" s="21"/>
      <c r="N32" s="28"/>
    </row>
    <row r="33" spans="1:14" ht="15.75" thickBot="1">
      <c r="A33" s="10">
        <v>16</v>
      </c>
      <c r="B33" s="18" t="s">
        <v>25</v>
      </c>
      <c r="C33" s="32">
        <v>-0.5549360000000005</v>
      </c>
      <c r="D33" s="19">
        <v>46730.895716020575</v>
      </c>
      <c r="E33" s="20">
        <v>-25.9327</v>
      </c>
      <c r="F33" s="21"/>
      <c r="G33" s="20"/>
      <c r="H33" s="21"/>
      <c r="I33" s="20"/>
      <c r="J33" s="21"/>
      <c r="K33" s="20"/>
      <c r="L33" s="21"/>
      <c r="N33" s="28"/>
    </row>
    <row r="34" spans="1:12" ht="15.75" thickBot="1">
      <c r="A34" s="10">
        <v>17</v>
      </c>
      <c r="B34" s="22" t="s">
        <v>9</v>
      </c>
      <c r="C34" s="33">
        <f>SUM(C25:C33)</f>
        <v>3.2006388203059197</v>
      </c>
      <c r="D34" s="23"/>
      <c r="E34" s="309">
        <f>SUM(E27:E33)</f>
        <v>149.5687</v>
      </c>
      <c r="F34" s="25">
        <f>E34/C39*100</f>
        <v>175.43216099999992</v>
      </c>
      <c r="G34" s="24">
        <v>71.405</v>
      </c>
      <c r="H34" s="25">
        <f>G34/C41*100</f>
        <v>79.35198999999999</v>
      </c>
      <c r="I34" s="24">
        <v>0</v>
      </c>
      <c r="J34" s="25">
        <v>0</v>
      </c>
      <c r="K34" s="24">
        <f>E34+G34-I34</f>
        <v>220.9737</v>
      </c>
      <c r="L34" s="25">
        <f>F34+H34-J34</f>
        <v>254.7841509999999</v>
      </c>
    </row>
    <row r="35" spans="3:12" ht="15">
      <c r="C35" s="14"/>
      <c r="E35" s="14"/>
      <c r="F35" s="14"/>
      <c r="G35" s="14"/>
      <c r="H35" s="14"/>
      <c r="I35" s="14"/>
      <c r="J35" s="14"/>
      <c r="K35" s="14"/>
      <c r="L35" s="14"/>
    </row>
    <row r="36" ht="15">
      <c r="B36" s="26"/>
    </row>
    <row r="37" ht="15.75" thickBot="1"/>
    <row r="38" spans="2:3" ht="15.75" thickBot="1">
      <c r="B38" s="105"/>
      <c r="C38" s="108">
        <v>2020</v>
      </c>
    </row>
    <row r="39" spans="2:3" ht="15">
      <c r="B39" s="267" t="s">
        <v>329</v>
      </c>
      <c r="C39" s="109">
        <v>85.25728643335817</v>
      </c>
    </row>
    <row r="40" spans="2:3" ht="15.75" thickBot="1">
      <c r="B40" s="243" t="s">
        <v>261</v>
      </c>
      <c r="C40" s="27">
        <v>112.99999999999999</v>
      </c>
    </row>
    <row r="41" spans="2:3" ht="15">
      <c r="B41" s="264" t="s">
        <v>330</v>
      </c>
      <c r="C41" s="285">
        <v>89.98514088934634</v>
      </c>
    </row>
    <row r="42" spans="2:3" ht="15.75" thickBot="1">
      <c r="B42" s="243" t="s">
        <v>261</v>
      </c>
      <c r="C42" s="286">
        <v>112.99999999999999</v>
      </c>
    </row>
  </sheetData>
  <mergeCells count="7">
    <mergeCell ref="K23:L23"/>
    <mergeCell ref="B23:B24"/>
    <mergeCell ref="C23:C24"/>
    <mergeCell ref="D23:D24"/>
    <mergeCell ref="E23:F23"/>
    <mergeCell ref="G23:H23"/>
    <mergeCell ref="I23:J23"/>
  </mergeCells>
  <conditionalFormatting sqref="C36 N26:N33">
    <cfRule type="cellIs" priority="19" dxfId="1" operator="equal">
      <formula>FALSE</formula>
    </cfRule>
    <cfRule type="cellIs" priority="20" dxfId="0" operator="equal">
      <formula>TRUE</formula>
    </cfRule>
  </conditionalFormatting>
  <conditionalFormatting sqref="E36">
    <cfRule type="cellIs" priority="17" dxfId="1" operator="equal">
      <formula>FALSE</formula>
    </cfRule>
    <cfRule type="cellIs" priority="18" dxfId="0" operator="equal">
      <formula>TRUE</formula>
    </cfRule>
  </conditionalFormatting>
  <conditionalFormatting sqref="F36">
    <cfRule type="cellIs" priority="15" dxfId="1" operator="equal">
      <formula>FALSE</formula>
    </cfRule>
    <cfRule type="cellIs" priority="16" dxfId="0" operator="equal">
      <formula>TRUE</formula>
    </cfRule>
  </conditionalFormatting>
  <conditionalFormatting sqref="K36">
    <cfRule type="cellIs" priority="13" dxfId="1" operator="equal">
      <formula>FALSE</formula>
    </cfRule>
    <cfRule type="cellIs" priority="14" dxfId="0" operator="equal">
      <formula>TRUE</formula>
    </cfRule>
  </conditionalFormatting>
  <conditionalFormatting sqref="L36">
    <cfRule type="cellIs" priority="11" dxfId="1" operator="equal">
      <formula>FALSE</formula>
    </cfRule>
    <cfRule type="cellIs" priority="12" dxfId="0" operator="equal">
      <formula>TRUE</formula>
    </cfRule>
  </conditionalFormatting>
  <conditionalFormatting sqref="C8">
    <cfRule type="cellIs" priority="7" dxfId="1" operator="equal">
      <formula>FALSE</formula>
    </cfRule>
    <cfRule type="cellIs" priority="8" dxfId="0" operator="equal">
      <formula>TRUE</formula>
    </cfRule>
  </conditionalFormatting>
  <conditionalFormatting sqref="D8">
    <cfRule type="cellIs" priority="5" dxfId="1" operator="equal">
      <formula>FALSE</formula>
    </cfRule>
    <cfRule type="cellIs" priority="6" dxfId="0" operator="equal">
      <formula>TRUE</formula>
    </cfRule>
  </conditionalFormatting>
  <conditionalFormatting sqref="E16">
    <cfRule type="cellIs" priority="3" dxfId="1" operator="equal">
      <formula>FALSE</formula>
    </cfRule>
    <cfRule type="cellIs" priority="4" dxfId="0" operator="equal">
      <formula>TRUE</formula>
    </cfRule>
  </conditionalFormatting>
  <conditionalFormatting sqref="N25">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tabSelected="1" workbookViewId="0" topLeftCell="A1">
      <selection activeCell="B2" sqref="B2"/>
    </sheetView>
  </sheetViews>
  <sheetFormatPr defaultColWidth="8.8515625" defaultRowHeight="15"/>
  <cols>
    <col min="2" max="2" width="15.28125" style="0" customWidth="1"/>
    <col min="3" max="3" width="46.28125" style="0" customWidth="1"/>
  </cols>
  <sheetData>
    <row r="2" spans="2:3" ht="18.75">
      <c r="B2" s="1" t="s">
        <v>17</v>
      </c>
      <c r="C2" s="283" t="s">
        <v>327</v>
      </c>
    </row>
    <row r="6" spans="2:3" ht="18.75">
      <c r="B6" s="1" t="s">
        <v>13</v>
      </c>
      <c r="C6" s="283" t="s">
        <v>328</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topLeftCell="A1">
      <selection activeCell="F32" sqref="F32"/>
    </sheetView>
  </sheetViews>
  <sheetFormatPr defaultColWidth="8.8515625" defaultRowHeight="15"/>
  <cols>
    <col min="1" max="1" width="5.00390625" style="5" bestFit="1" customWidth="1"/>
    <col min="2" max="2" width="42.8515625" style="5" bestFit="1" customWidth="1"/>
    <col min="3" max="3" width="20.7109375" style="5" customWidth="1"/>
    <col min="4" max="4" width="24.140625" style="5" bestFit="1"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75</v>
      </c>
    </row>
    <row r="2" ht="4.5" customHeight="1"/>
    <row r="3" spans="2:3" ht="15">
      <c r="B3" s="301" t="s">
        <v>353</v>
      </c>
      <c r="C3" s="29" t="s">
        <v>76</v>
      </c>
    </row>
    <row r="4" spans="2:3" ht="15">
      <c r="B4" s="28" t="s">
        <v>354</v>
      </c>
      <c r="C4" s="4" t="s">
        <v>258</v>
      </c>
    </row>
    <row r="5" ht="14.25" customHeight="1">
      <c r="C5" s="4" t="s">
        <v>259</v>
      </c>
    </row>
    <row r="6" ht="14.25" customHeight="1"/>
    <row r="7" spans="2:3" ht="14.25" customHeight="1">
      <c r="B7" s="49"/>
      <c r="C7" s="50"/>
    </row>
    <row r="8" ht="14.25" customHeight="1"/>
    <row r="9" ht="14.25" customHeight="1" thickBot="1"/>
    <row r="10" spans="2:4" ht="16.5" customHeight="1" thickBot="1">
      <c r="B10" s="105"/>
      <c r="C10" s="106" t="s">
        <v>3</v>
      </c>
      <c r="D10" s="9"/>
    </row>
    <row r="11" spans="1:4" ht="15">
      <c r="A11" s="10">
        <v>1</v>
      </c>
      <c r="B11" s="103" t="s">
        <v>0</v>
      </c>
      <c r="C11" s="48">
        <v>0.44639104125</v>
      </c>
      <c r="D11" s="45"/>
    </row>
    <row r="12" spans="1:3" ht="15">
      <c r="A12" s="10">
        <v>2</v>
      </c>
      <c r="B12" s="11" t="s">
        <v>8</v>
      </c>
      <c r="C12" s="42" t="s">
        <v>257</v>
      </c>
    </row>
    <row r="13" spans="1:3" ht="15.75" thickBot="1">
      <c r="A13" s="10">
        <v>3</v>
      </c>
      <c r="B13" s="13" t="s">
        <v>2</v>
      </c>
      <c r="C13" s="43">
        <v>0.44639104125</v>
      </c>
    </row>
    <row r="14" spans="1:3" ht="15">
      <c r="A14" s="10">
        <v>7</v>
      </c>
      <c r="B14" s="11" t="s">
        <v>31</v>
      </c>
      <c r="C14" s="30"/>
    </row>
    <row r="15" spans="2:3" ht="15.75" thickBot="1">
      <c r="B15" s="13" t="s">
        <v>78</v>
      </c>
      <c r="C15" s="43">
        <f>IF(ISNUMBER(C14)=TRUE,C13-C14,C13)</f>
        <v>0.44639104125</v>
      </c>
    </row>
    <row r="16" spans="2:3" ht="15">
      <c r="B16" s="14"/>
      <c r="C16" s="15"/>
    </row>
    <row r="17" spans="2:3" ht="15.75" thickBot="1">
      <c r="B17" s="16"/>
      <c r="C17" s="17"/>
    </row>
    <row r="18" spans="2:14" ht="16.5" customHeight="1">
      <c r="B18" s="597" t="s">
        <v>1</v>
      </c>
      <c r="C18" s="599" t="s">
        <v>3</v>
      </c>
      <c r="D18" s="601" t="s">
        <v>4</v>
      </c>
      <c r="E18" s="603" t="s">
        <v>5</v>
      </c>
      <c r="F18" s="604"/>
      <c r="G18" s="603" t="s">
        <v>6</v>
      </c>
      <c r="H18" s="604"/>
      <c r="I18" s="603" t="s">
        <v>12</v>
      </c>
      <c r="J18" s="604"/>
      <c r="K18" s="595" t="s">
        <v>7</v>
      </c>
      <c r="L18" s="596"/>
      <c r="N18" s="26"/>
    </row>
    <row r="19" spans="2:12" ht="15.75" thickBot="1">
      <c r="B19" s="598"/>
      <c r="C19" s="600"/>
      <c r="D19" s="602"/>
      <c r="E19" s="100" t="s">
        <v>10</v>
      </c>
      <c r="F19" s="101" t="s">
        <v>11</v>
      </c>
      <c r="G19" s="100" t="s">
        <v>10</v>
      </c>
      <c r="H19" s="101" t="s">
        <v>11</v>
      </c>
      <c r="I19" s="100" t="s">
        <v>10</v>
      </c>
      <c r="J19" s="101" t="s">
        <v>11</v>
      </c>
      <c r="K19" s="100" t="s">
        <v>10</v>
      </c>
      <c r="L19" s="101" t="s">
        <v>11</v>
      </c>
    </row>
    <row r="20" spans="1:14" ht="15">
      <c r="A20" s="10">
        <v>6</v>
      </c>
      <c r="B20" s="47" t="s">
        <v>77</v>
      </c>
      <c r="C20" s="96" t="s">
        <v>257</v>
      </c>
      <c r="D20" s="97"/>
      <c r="E20" s="98"/>
      <c r="F20" s="99"/>
      <c r="G20" s="98"/>
      <c r="H20" s="99"/>
      <c r="I20" s="98"/>
      <c r="J20" s="99"/>
      <c r="K20" s="98"/>
      <c r="L20" s="99"/>
      <c r="N20" s="28"/>
    </row>
    <row r="21" spans="1:14" ht="15">
      <c r="A21" s="10">
        <v>8</v>
      </c>
      <c r="B21" s="18" t="s">
        <v>32</v>
      </c>
      <c r="C21" s="32" t="s">
        <v>257</v>
      </c>
      <c r="D21" s="19"/>
      <c r="E21" s="20"/>
      <c r="F21" s="21"/>
      <c r="G21" s="20"/>
      <c r="H21" s="21"/>
      <c r="I21" s="20"/>
      <c r="J21" s="21"/>
      <c r="K21" s="20"/>
      <c r="L21" s="21"/>
      <c r="N21" s="28"/>
    </row>
    <row r="22" spans="1:14" ht="15">
      <c r="A22" s="10">
        <v>10</v>
      </c>
      <c r="B22" s="18" t="s">
        <v>33</v>
      </c>
      <c r="C22" s="32" t="s">
        <v>257</v>
      </c>
      <c r="D22" s="19" t="s">
        <v>257</v>
      </c>
      <c r="E22" s="20" t="s">
        <v>257</v>
      </c>
      <c r="F22" s="21"/>
      <c r="G22" s="20"/>
      <c r="H22" s="21"/>
      <c r="I22" s="20"/>
      <c r="J22" s="21"/>
      <c r="K22" s="20"/>
      <c r="L22" s="21"/>
      <c r="N22" s="28"/>
    </row>
    <row r="23" spans="1:14" ht="15">
      <c r="A23" s="10">
        <v>11</v>
      </c>
      <c r="B23" s="18" t="s">
        <v>34</v>
      </c>
      <c r="C23" s="32">
        <v>0.06879828</v>
      </c>
      <c r="D23" s="19">
        <v>48700</v>
      </c>
      <c r="E23" s="20">
        <v>3.3505</v>
      </c>
      <c r="F23" s="21"/>
      <c r="G23" s="20"/>
      <c r="H23" s="21"/>
      <c r="I23" s="20"/>
      <c r="J23" s="21"/>
      <c r="K23" s="20"/>
      <c r="L23" s="21"/>
      <c r="N23" s="28"/>
    </row>
    <row r="24" spans="1:14" ht="15">
      <c r="A24" s="10" t="s">
        <v>35</v>
      </c>
      <c r="B24" s="18" t="s">
        <v>36</v>
      </c>
      <c r="C24" s="32" t="s">
        <v>257</v>
      </c>
      <c r="D24" s="19"/>
      <c r="E24" s="20" t="s">
        <v>257</v>
      </c>
      <c r="F24" s="21"/>
      <c r="G24" s="20"/>
      <c r="H24" s="21"/>
      <c r="I24" s="20"/>
      <c r="J24" s="21"/>
      <c r="K24" s="20"/>
      <c r="L24" s="21"/>
      <c r="N24" s="28"/>
    </row>
    <row r="25" spans="1:14" ht="15">
      <c r="A25" s="10" t="s">
        <v>37</v>
      </c>
      <c r="B25" s="18" t="s">
        <v>38</v>
      </c>
      <c r="C25" s="40">
        <v>0.37759276125</v>
      </c>
      <c r="D25" s="19">
        <v>48700</v>
      </c>
      <c r="E25" s="20">
        <v>18.3888</v>
      </c>
      <c r="F25" s="21"/>
      <c r="G25" s="20"/>
      <c r="H25" s="21"/>
      <c r="I25" s="20"/>
      <c r="J25" s="21"/>
      <c r="K25" s="20"/>
      <c r="L25" s="21"/>
      <c r="N25" s="28"/>
    </row>
    <row r="26" spans="1:14" ht="15">
      <c r="A26" s="10" t="s">
        <v>39</v>
      </c>
      <c r="B26" s="18" t="s">
        <v>40</v>
      </c>
      <c r="C26" s="40" t="s">
        <v>257</v>
      </c>
      <c r="D26" s="19"/>
      <c r="E26" s="20" t="s">
        <v>257</v>
      </c>
      <c r="F26" s="21"/>
      <c r="G26" s="20"/>
      <c r="H26" s="21"/>
      <c r="I26" s="20"/>
      <c r="J26" s="21"/>
      <c r="K26" s="20"/>
      <c r="L26" s="21"/>
      <c r="N26" s="28"/>
    </row>
    <row r="27" spans="1:14" ht="15">
      <c r="A27" s="10">
        <v>13</v>
      </c>
      <c r="B27" s="18" t="s">
        <v>41</v>
      </c>
      <c r="C27" s="40"/>
      <c r="D27" s="19"/>
      <c r="E27" s="20"/>
      <c r="F27" s="21"/>
      <c r="G27" s="20"/>
      <c r="H27" s="21"/>
      <c r="I27" s="20"/>
      <c r="J27" s="21"/>
      <c r="K27" s="20"/>
      <c r="L27" s="21"/>
      <c r="N27" s="28"/>
    </row>
    <row r="28" spans="1:14" ht="15.75" thickBot="1">
      <c r="A28" s="10">
        <v>16</v>
      </c>
      <c r="B28" s="18" t="s">
        <v>25</v>
      </c>
      <c r="C28" s="40" t="s">
        <v>257</v>
      </c>
      <c r="D28" s="19"/>
      <c r="E28" s="20" t="s">
        <v>257</v>
      </c>
      <c r="F28" s="21"/>
      <c r="G28" s="20"/>
      <c r="H28" s="21"/>
      <c r="I28" s="20"/>
      <c r="J28" s="21"/>
      <c r="K28" s="20"/>
      <c r="L28" s="21"/>
      <c r="N28" s="28"/>
    </row>
    <row r="29" spans="1:12" ht="15.75" thickBot="1">
      <c r="A29" s="10">
        <v>17</v>
      </c>
      <c r="B29" s="22" t="s">
        <v>9</v>
      </c>
      <c r="C29" s="46">
        <f>SUM(C20:C28)</f>
        <v>0.44639104125</v>
      </c>
      <c r="D29" s="23"/>
      <c r="E29" s="309">
        <f>SUM(E22:E28)</f>
        <v>21.7393</v>
      </c>
      <c r="F29" s="25">
        <f>E29/C34*100</f>
        <v>21.7393</v>
      </c>
      <c r="G29" s="24">
        <v>0</v>
      </c>
      <c r="H29" s="25">
        <v>0</v>
      </c>
      <c r="I29" s="24">
        <v>0</v>
      </c>
      <c r="J29" s="25">
        <v>0</v>
      </c>
      <c r="K29" s="24">
        <f>E29+G29-I29</f>
        <v>21.7393</v>
      </c>
      <c r="L29" s="25">
        <f>F29+H29-J29</f>
        <v>21.7393</v>
      </c>
    </row>
    <row r="30" spans="3:12" ht="15">
      <c r="C30" s="14"/>
      <c r="E30" s="14"/>
      <c r="F30" s="14"/>
      <c r="G30" s="14"/>
      <c r="H30" s="14"/>
      <c r="I30" s="14"/>
      <c r="J30" s="14"/>
      <c r="K30" s="14"/>
      <c r="L30" s="14"/>
    </row>
    <row r="31" ht="15">
      <c r="B31" s="26"/>
    </row>
    <row r="32" ht="15.75" thickBot="1"/>
    <row r="33" spans="2:3" ht="15.75" thickBot="1">
      <c r="B33" s="105"/>
      <c r="C33" s="108">
        <v>2020</v>
      </c>
    </row>
    <row r="34" spans="2:3" ht="15">
      <c r="B34" s="242" t="s">
        <v>260</v>
      </c>
      <c r="C34" s="109">
        <v>100</v>
      </c>
    </row>
    <row r="35" spans="2:3" ht="15.75" thickBot="1">
      <c r="B35" s="243" t="s">
        <v>261</v>
      </c>
      <c r="C35" s="27">
        <v>100</v>
      </c>
    </row>
  </sheetData>
  <mergeCells count="7">
    <mergeCell ref="K18:L18"/>
    <mergeCell ref="B18:B19"/>
    <mergeCell ref="C18:C19"/>
    <mergeCell ref="D18:D19"/>
    <mergeCell ref="E18:F18"/>
    <mergeCell ref="G18:H18"/>
    <mergeCell ref="I18:J18"/>
  </mergeCells>
  <conditionalFormatting sqref="C31 N21:N28">
    <cfRule type="cellIs" priority="21" dxfId="1" operator="equal">
      <formula>FALSE</formula>
    </cfRule>
    <cfRule type="cellIs" priority="22" dxfId="0" operator="equal">
      <formula>TRUE</formula>
    </cfRule>
  </conditionalFormatting>
  <conditionalFormatting sqref="E31">
    <cfRule type="cellIs" priority="19" dxfId="1" operator="equal">
      <formula>FALSE</formula>
    </cfRule>
    <cfRule type="cellIs" priority="20" dxfId="0" operator="equal">
      <formula>TRUE</formula>
    </cfRule>
  </conditionalFormatting>
  <conditionalFormatting sqref="F31">
    <cfRule type="cellIs" priority="17" dxfId="1" operator="equal">
      <formula>FALSE</formula>
    </cfRule>
    <cfRule type="cellIs" priority="18" dxfId="0" operator="equal">
      <formula>TRUE</formula>
    </cfRule>
  </conditionalFormatting>
  <conditionalFormatting sqref="K31">
    <cfRule type="cellIs" priority="15" dxfId="1" operator="equal">
      <formula>FALSE</formula>
    </cfRule>
    <cfRule type="cellIs" priority="16" dxfId="0" operator="equal">
      <formula>TRUE</formula>
    </cfRule>
  </conditionalFormatting>
  <conditionalFormatting sqref="L31">
    <cfRule type="cellIs" priority="13" dxfId="1" operator="equal">
      <formula>FALSE</formula>
    </cfRule>
    <cfRule type="cellIs" priority="14" dxfId="0" operator="equal">
      <formula>TRUE</formula>
    </cfRule>
  </conditionalFormatting>
  <conditionalFormatting sqref="C8">
    <cfRule type="cellIs" priority="9" dxfId="1" operator="equal">
      <formula>FALSE</formula>
    </cfRule>
    <cfRule type="cellIs" priority="10" dxfId="0" operator="equal">
      <formula>TRUE</formula>
    </cfRule>
  </conditionalFormatting>
  <conditionalFormatting sqref="D8">
    <cfRule type="cellIs" priority="7" dxfId="1" operator="equal">
      <formula>FALSE</formula>
    </cfRule>
    <cfRule type="cellIs" priority="8" dxfId="0" operator="equal">
      <formula>TRUE</formula>
    </cfRule>
  </conditionalFormatting>
  <conditionalFormatting sqref="E11">
    <cfRule type="cellIs" priority="5" dxfId="1" operator="equal">
      <formula>FALSE</formula>
    </cfRule>
    <cfRule type="cellIs" priority="6" dxfId="0" operator="equal">
      <formula>TRUE</formula>
    </cfRule>
  </conditionalFormatting>
  <conditionalFormatting sqref="E13">
    <cfRule type="cellIs" priority="3" dxfId="1" operator="equal">
      <formula>FALSE</formula>
    </cfRule>
    <cfRule type="cellIs" priority="4" dxfId="0" operator="equal">
      <formula>TRUE</formula>
    </cfRule>
  </conditionalFormatting>
  <conditionalFormatting sqref="N2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90" zoomScaleNormal="90" workbookViewId="0" topLeftCell="A1">
      <selection activeCell="F32" sqref="F32"/>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74</v>
      </c>
    </row>
    <row r="2" ht="4.5" customHeight="1"/>
    <row r="3" spans="2:3" ht="15">
      <c r="B3" s="301" t="s">
        <v>356</v>
      </c>
      <c r="C3" s="29" t="s">
        <v>27</v>
      </c>
    </row>
    <row r="4" spans="2:3" ht="15">
      <c r="B4" s="28" t="s">
        <v>355</v>
      </c>
      <c r="C4" s="4" t="s">
        <v>258</v>
      </c>
    </row>
    <row r="5" ht="14.25" customHeight="1">
      <c r="C5" s="4" t="s">
        <v>259</v>
      </c>
    </row>
    <row r="6" ht="14.25" customHeight="1" thickBot="1"/>
    <row r="7" spans="2:4" ht="16.5" customHeight="1" thickBot="1">
      <c r="B7" s="105"/>
      <c r="C7" s="106" t="s">
        <v>3</v>
      </c>
      <c r="D7" s="9"/>
    </row>
    <row r="8" spans="1:4" ht="15">
      <c r="A8" s="10">
        <v>1</v>
      </c>
      <c r="B8" s="103" t="s">
        <v>0</v>
      </c>
      <c r="C8" s="104">
        <v>3138.833455478652</v>
      </c>
      <c r="D8" s="45"/>
    </row>
    <row r="9" spans="1:3" ht="15">
      <c r="A9" s="10">
        <v>2</v>
      </c>
      <c r="B9" s="11" t="s">
        <v>8</v>
      </c>
      <c r="C9" s="30">
        <v>0</v>
      </c>
    </row>
    <row r="10" spans="1:3" ht="15">
      <c r="A10" s="10">
        <v>3</v>
      </c>
      <c r="B10" s="12" t="s">
        <v>2</v>
      </c>
      <c r="C10" s="31">
        <v>3138.833455478652</v>
      </c>
    </row>
    <row r="11" spans="1:3" ht="15">
      <c r="A11" s="10">
        <v>7</v>
      </c>
      <c r="B11" s="11" t="s">
        <v>31</v>
      </c>
      <c r="C11" s="30">
        <v>81.60149471957142</v>
      </c>
    </row>
    <row r="12" spans="2:3" ht="15.75" thickBot="1">
      <c r="B12" s="13" t="s">
        <v>78</v>
      </c>
      <c r="C12" s="36">
        <f>IF(ISNUMBER(C11)=TRUE,C10-C11,C10)</f>
        <v>3057.2319607590807</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6</v>
      </c>
      <c r="B17" s="47" t="s">
        <v>77</v>
      </c>
      <c r="C17" s="96" t="s">
        <v>257</v>
      </c>
      <c r="D17" s="97"/>
      <c r="E17" s="98"/>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16.47692005661403</v>
      </c>
      <c r="D19" s="19">
        <v>8557.494420426303</v>
      </c>
      <c r="E19" s="20">
        <f>C19*D19/1000</f>
        <v>141.00115145028482</v>
      </c>
      <c r="F19" s="21"/>
      <c r="G19" s="20"/>
      <c r="H19" s="21"/>
      <c r="I19" s="20"/>
      <c r="J19" s="21"/>
      <c r="K19" s="20"/>
      <c r="L19" s="21"/>
      <c r="N19" s="28"/>
    </row>
    <row r="20" spans="1:14" ht="15">
      <c r="A20" s="10">
        <v>11</v>
      </c>
      <c r="B20" s="18" t="s">
        <v>34</v>
      </c>
      <c r="C20" s="32">
        <v>3.438571295659153</v>
      </c>
      <c r="D20" s="19">
        <v>8557.494420426303</v>
      </c>
      <c r="E20" s="20">
        <f>C20*D20/1000</f>
        <v>29.425554676841244</v>
      </c>
      <c r="F20" s="21"/>
      <c r="G20" s="20"/>
      <c r="H20" s="21"/>
      <c r="I20" s="20"/>
      <c r="J20" s="21"/>
      <c r="K20" s="20"/>
      <c r="L20" s="21"/>
      <c r="N20" s="28"/>
    </row>
    <row r="21" spans="1:14" ht="15">
      <c r="A21" s="10" t="s">
        <v>35</v>
      </c>
      <c r="B21" s="18" t="s">
        <v>36</v>
      </c>
      <c r="C21" s="32" t="s">
        <v>257</v>
      </c>
      <c r="D21" s="19"/>
      <c r="E21" s="20" t="s">
        <v>257</v>
      </c>
      <c r="F21" s="21"/>
      <c r="G21" s="20"/>
      <c r="H21" s="21"/>
      <c r="I21" s="20"/>
      <c r="J21" s="21"/>
      <c r="K21" s="20"/>
      <c r="L21" s="21"/>
      <c r="N21" s="28"/>
    </row>
    <row r="22" spans="1:14" ht="15">
      <c r="A22" s="10" t="s">
        <v>37</v>
      </c>
      <c r="B22" s="18" t="s">
        <v>38</v>
      </c>
      <c r="C22" s="32">
        <v>3037.3164694068073</v>
      </c>
      <c r="D22" s="19">
        <v>8557.494420426303</v>
      </c>
      <c r="E22" s="20">
        <f>C22*D22/1000</f>
        <v>25991.818740017672</v>
      </c>
      <c r="F22" s="21"/>
      <c r="G22" s="20"/>
      <c r="H22" s="21"/>
      <c r="I22" s="20"/>
      <c r="J22" s="21"/>
      <c r="K22" s="20"/>
      <c r="L22" s="21"/>
      <c r="N22" s="28"/>
    </row>
    <row r="23" spans="1:14" ht="15">
      <c r="A23" s="10" t="s">
        <v>39</v>
      </c>
      <c r="B23" s="18" t="s">
        <v>40</v>
      </c>
      <c r="C23" s="40" t="s">
        <v>257</v>
      </c>
      <c r="D23" s="19"/>
      <c r="E23" s="20" t="s">
        <v>257</v>
      </c>
      <c r="F23" s="21"/>
      <c r="G23" s="20"/>
      <c r="H23" s="21"/>
      <c r="I23" s="20"/>
      <c r="J23" s="21"/>
      <c r="K23" s="20"/>
      <c r="L23" s="21"/>
      <c r="N23" s="28"/>
    </row>
    <row r="24" spans="1:14" ht="15">
      <c r="A24" s="10">
        <v>13</v>
      </c>
      <c r="B24" s="18" t="s">
        <v>41</v>
      </c>
      <c r="C24" s="40"/>
      <c r="D24" s="19"/>
      <c r="E24" s="20"/>
      <c r="F24" s="21"/>
      <c r="G24" s="20"/>
      <c r="H24" s="21"/>
      <c r="I24" s="20"/>
      <c r="J24" s="21"/>
      <c r="K24" s="20"/>
      <c r="L24" s="21"/>
      <c r="N24" s="28"/>
    </row>
    <row r="25" spans="1:14" ht="15.75" thickBot="1">
      <c r="A25" s="10">
        <v>16</v>
      </c>
      <c r="B25" s="18" t="s">
        <v>25</v>
      </c>
      <c r="C25" s="40"/>
      <c r="D25" s="19"/>
      <c r="E25" s="20" t="s">
        <v>257</v>
      </c>
      <c r="F25" s="21"/>
      <c r="G25" s="20"/>
      <c r="H25" s="21"/>
      <c r="I25" s="20"/>
      <c r="J25" s="21"/>
      <c r="K25" s="20"/>
      <c r="L25" s="21"/>
      <c r="N25" s="28"/>
    </row>
    <row r="26" spans="1:12" ht="15.75" thickBot="1">
      <c r="A26" s="10">
        <v>17</v>
      </c>
      <c r="B26" s="22" t="s">
        <v>9</v>
      </c>
      <c r="C26" s="33">
        <f>SUM(C17:C25)</f>
        <v>3057.2319607590803</v>
      </c>
      <c r="D26" s="23"/>
      <c r="E26" s="24">
        <f>SUM(E17:E25)</f>
        <v>26162.2454461448</v>
      </c>
      <c r="F26" s="25">
        <f>E26/C31*100</f>
        <v>27063.533756628458</v>
      </c>
      <c r="G26" s="24">
        <v>1389.203</v>
      </c>
      <c r="H26" s="25">
        <f>G26/C33*100</f>
        <v>1066.1191054089616</v>
      </c>
      <c r="I26" s="24">
        <v>0</v>
      </c>
      <c r="J26" s="25">
        <v>0</v>
      </c>
      <c r="K26" s="24">
        <f>E26+G26-I26</f>
        <v>27551.4484461448</v>
      </c>
      <c r="L26" s="25">
        <f>F26+H26-J26</f>
        <v>28129.65286203742</v>
      </c>
    </row>
    <row r="27" spans="3:12" ht="15">
      <c r="C27" s="14"/>
      <c r="E27" s="14"/>
      <c r="F27" s="14"/>
      <c r="G27" s="14"/>
      <c r="H27" s="14"/>
      <c r="I27" s="14"/>
      <c r="J27" s="14"/>
      <c r="K27" s="14"/>
      <c r="L27" s="14"/>
    </row>
    <row r="28" ht="15">
      <c r="B28" s="26"/>
    </row>
    <row r="29" ht="15.75" thickBot="1"/>
    <row r="30" spans="2:3" ht="15.75" thickBot="1">
      <c r="B30" s="287"/>
      <c r="C30" s="284">
        <v>2020</v>
      </c>
    </row>
    <row r="31" spans="2:3" ht="15">
      <c r="B31" s="264" t="s">
        <v>329</v>
      </c>
      <c r="C31" s="285">
        <v>96.66973160789502</v>
      </c>
    </row>
    <row r="32" spans="2:3" ht="15.75" thickBot="1">
      <c r="B32" s="243" t="s">
        <v>261</v>
      </c>
      <c r="C32" s="286">
        <v>103.54702222991297</v>
      </c>
    </row>
    <row r="33" spans="2:3" ht="15">
      <c r="B33" s="264" t="s">
        <v>330</v>
      </c>
      <c r="C33" s="285">
        <v>130.30467167803957</v>
      </c>
    </row>
    <row r="34" spans="2:3" ht="15.75" thickBot="1">
      <c r="B34" s="243" t="s">
        <v>261</v>
      </c>
      <c r="C34" s="286">
        <v>103.54702222991297</v>
      </c>
    </row>
  </sheetData>
  <mergeCells count="7">
    <mergeCell ref="K15:L15"/>
    <mergeCell ref="B15:B16"/>
    <mergeCell ref="C15:C16"/>
    <mergeCell ref="D15:D16"/>
    <mergeCell ref="E15:F15"/>
    <mergeCell ref="G15:H15"/>
    <mergeCell ref="I15:J15"/>
  </mergeCells>
  <conditionalFormatting sqref="C28 N18:N25">
    <cfRule type="cellIs" priority="19" dxfId="1" operator="equal">
      <formula>FALSE</formula>
    </cfRule>
    <cfRule type="cellIs" priority="20" dxfId="0" operator="equal">
      <formula>TRUE</formula>
    </cfRule>
  </conditionalFormatting>
  <conditionalFormatting sqref="E28">
    <cfRule type="cellIs" priority="17" dxfId="1" operator="equal">
      <formula>FALSE</formula>
    </cfRule>
    <cfRule type="cellIs" priority="18" dxfId="0" operator="equal">
      <formula>TRUE</formula>
    </cfRule>
  </conditionalFormatting>
  <conditionalFormatting sqref="F28">
    <cfRule type="cellIs" priority="15" dxfId="1" operator="equal">
      <formula>FALSE</formula>
    </cfRule>
    <cfRule type="cellIs" priority="16" dxfId="0" operator="equal">
      <formula>TRUE</formula>
    </cfRule>
  </conditionalFormatting>
  <conditionalFormatting sqref="K28">
    <cfRule type="cellIs" priority="13" dxfId="1" operator="equal">
      <formula>FALSE</formula>
    </cfRule>
    <cfRule type="cellIs" priority="14" dxfId="0" operator="equal">
      <formula>TRUE</formula>
    </cfRule>
  </conditionalFormatting>
  <conditionalFormatting sqref="L28">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
      <selection activeCell="E32" sqref="E32"/>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79</v>
      </c>
    </row>
    <row r="2" ht="4.5" customHeight="1"/>
    <row r="3" spans="2:3" ht="15">
      <c r="B3" s="301" t="s">
        <v>358</v>
      </c>
      <c r="C3" s="29" t="s">
        <v>27</v>
      </c>
    </row>
    <row r="4" spans="2:3" ht="15">
      <c r="B4" s="28" t="s">
        <v>357</v>
      </c>
      <c r="C4" s="4" t="s">
        <v>258</v>
      </c>
    </row>
    <row r="5" ht="14.25" customHeight="1">
      <c r="C5" s="4" t="s">
        <v>259</v>
      </c>
    </row>
    <row r="6" ht="14.25" customHeight="1" thickBot="1"/>
    <row r="7" spans="2:4" ht="16.5" customHeight="1" thickBot="1">
      <c r="B7" s="105"/>
      <c r="C7" s="106" t="s">
        <v>3</v>
      </c>
      <c r="D7" s="9"/>
    </row>
    <row r="8" spans="1:4" ht="15">
      <c r="A8" s="10">
        <v>1</v>
      </c>
      <c r="B8" s="103" t="s">
        <v>0</v>
      </c>
      <c r="C8" s="310">
        <v>1585132.5873642506</v>
      </c>
      <c r="D8" s="45"/>
    </row>
    <row r="9" spans="1:3" ht="15">
      <c r="A9" s="10">
        <v>2</v>
      </c>
      <c r="B9" s="11" t="s">
        <v>8</v>
      </c>
      <c r="C9" s="311" t="s">
        <v>257</v>
      </c>
    </row>
    <row r="10" spans="1:3" ht="15">
      <c r="A10" s="10">
        <v>3</v>
      </c>
      <c r="B10" s="12" t="s">
        <v>2</v>
      </c>
      <c r="C10" s="312">
        <v>1585132.5873642506</v>
      </c>
    </row>
    <row r="11" spans="1:3" ht="15">
      <c r="A11" s="10">
        <v>7</v>
      </c>
      <c r="B11" s="11" t="s">
        <v>31</v>
      </c>
      <c r="C11" s="311"/>
    </row>
    <row r="12" spans="2:3" ht="15.75" thickBot="1">
      <c r="B12" s="13" t="s">
        <v>78</v>
      </c>
      <c r="C12" s="313">
        <f>IF(ISNUMBER(C11)=TRUE,C10-C11,C10)</f>
        <v>1585132.5873642506</v>
      </c>
    </row>
    <row r="13" spans="2:3" ht="15">
      <c r="B13" s="14"/>
      <c r="C13" s="314"/>
    </row>
    <row r="14" spans="2:3" ht="15.75" thickBot="1">
      <c r="B14" s="16"/>
      <c r="C14" s="315"/>
    </row>
    <row r="15" spans="2:14" ht="16.5" customHeight="1">
      <c r="B15" s="597" t="s">
        <v>1</v>
      </c>
      <c r="C15" s="607" t="s">
        <v>3</v>
      </c>
      <c r="D15" s="601" t="s">
        <v>4</v>
      </c>
      <c r="E15" s="603" t="s">
        <v>5</v>
      </c>
      <c r="F15" s="604"/>
      <c r="G15" s="603" t="s">
        <v>6</v>
      </c>
      <c r="H15" s="604"/>
      <c r="I15" s="603" t="s">
        <v>12</v>
      </c>
      <c r="J15" s="604"/>
      <c r="K15" s="595" t="s">
        <v>7</v>
      </c>
      <c r="L15" s="596"/>
      <c r="N15" s="26"/>
    </row>
    <row r="16" spans="2:12" ht="15.75" thickBot="1">
      <c r="B16" s="598"/>
      <c r="C16" s="608"/>
      <c r="D16" s="602"/>
      <c r="E16" s="100" t="s">
        <v>10</v>
      </c>
      <c r="F16" s="101" t="s">
        <v>11</v>
      </c>
      <c r="G16" s="100" t="s">
        <v>10</v>
      </c>
      <c r="H16" s="101" t="s">
        <v>11</v>
      </c>
      <c r="I16" s="100" t="s">
        <v>10</v>
      </c>
      <c r="J16" s="101" t="s">
        <v>11</v>
      </c>
      <c r="K16" s="100" t="s">
        <v>10</v>
      </c>
      <c r="L16" s="102" t="s">
        <v>11</v>
      </c>
    </row>
    <row r="17" spans="1:14" ht="15">
      <c r="A17" s="10">
        <v>6</v>
      </c>
      <c r="B17" s="47" t="s">
        <v>77</v>
      </c>
      <c r="C17" s="316" t="s">
        <v>257</v>
      </c>
      <c r="D17" s="97"/>
      <c r="E17" s="98"/>
      <c r="F17" s="99"/>
      <c r="G17" s="98"/>
      <c r="H17" s="99"/>
      <c r="I17" s="98"/>
      <c r="J17" s="99"/>
      <c r="K17" s="98"/>
      <c r="L17" s="99"/>
      <c r="N17" s="28"/>
    </row>
    <row r="18" spans="1:14" ht="15">
      <c r="A18" s="10">
        <v>8</v>
      </c>
      <c r="B18" s="18" t="s">
        <v>32</v>
      </c>
      <c r="C18" s="317" t="s">
        <v>257</v>
      </c>
      <c r="D18" s="19"/>
      <c r="E18" s="20"/>
      <c r="F18" s="21"/>
      <c r="G18" s="20"/>
      <c r="H18" s="21"/>
      <c r="I18" s="20"/>
      <c r="J18" s="21"/>
      <c r="K18" s="20"/>
      <c r="L18" s="21"/>
      <c r="N18" s="28"/>
    </row>
    <row r="19" spans="1:14" ht="15">
      <c r="A19" s="10">
        <v>10</v>
      </c>
      <c r="B19" s="18" t="s">
        <v>33</v>
      </c>
      <c r="C19" s="317">
        <v>29368.120857730748</v>
      </c>
      <c r="D19" s="19">
        <v>1806.0939886695828</v>
      </c>
      <c r="E19" s="20">
        <f>C19*D19/1000000</f>
        <v>53.0415865396693</v>
      </c>
      <c r="F19" s="21"/>
      <c r="G19" s="20"/>
      <c r="H19" s="21"/>
      <c r="I19" s="20"/>
      <c r="J19" s="21"/>
      <c r="K19" s="20"/>
      <c r="L19" s="21"/>
      <c r="N19" s="28"/>
    </row>
    <row r="20" spans="1:14" ht="15">
      <c r="A20" s="10">
        <v>11</v>
      </c>
      <c r="B20" s="18" t="s">
        <v>34</v>
      </c>
      <c r="C20" s="317">
        <v>8476.309878828706</v>
      </c>
      <c r="D20" s="19">
        <v>1806.0939886695828</v>
      </c>
      <c r="E20" s="20">
        <f>C20*D20/1000000</f>
        <v>15.309012318253126</v>
      </c>
      <c r="F20" s="21"/>
      <c r="G20" s="20"/>
      <c r="H20" s="21"/>
      <c r="I20" s="20"/>
      <c r="J20" s="21"/>
      <c r="K20" s="20"/>
      <c r="L20" s="21"/>
      <c r="N20" s="28"/>
    </row>
    <row r="21" spans="1:14" ht="15">
      <c r="A21" s="10" t="s">
        <v>35</v>
      </c>
      <c r="B21" s="18" t="s">
        <v>36</v>
      </c>
      <c r="C21" s="317" t="s">
        <v>257</v>
      </c>
      <c r="D21" s="19"/>
      <c r="E21" s="20" t="s">
        <v>257</v>
      </c>
      <c r="F21" s="21"/>
      <c r="G21" s="20"/>
      <c r="H21" s="21"/>
      <c r="I21" s="20"/>
      <c r="J21" s="21"/>
      <c r="K21" s="20"/>
      <c r="L21" s="21"/>
      <c r="N21" s="28"/>
    </row>
    <row r="22" spans="1:14" ht="15">
      <c r="A22" s="10" t="s">
        <v>37</v>
      </c>
      <c r="B22" s="18" t="s">
        <v>38</v>
      </c>
      <c r="C22" s="317">
        <v>1547288.1566276911</v>
      </c>
      <c r="D22" s="19">
        <v>1806.0939886695828</v>
      </c>
      <c r="E22" s="20">
        <f>C22*D22/1000000</f>
        <v>2794.547838424913</v>
      </c>
      <c r="F22" s="21"/>
      <c r="G22" s="20"/>
      <c r="H22" s="21"/>
      <c r="I22" s="20"/>
      <c r="J22" s="21"/>
      <c r="K22" s="20"/>
      <c r="L22" s="21"/>
      <c r="N22" s="28"/>
    </row>
    <row r="23" spans="1:14" ht="15">
      <c r="A23" s="10" t="s">
        <v>39</v>
      </c>
      <c r="B23" s="18" t="s">
        <v>40</v>
      </c>
      <c r="C23" s="317" t="s">
        <v>257</v>
      </c>
      <c r="D23" s="19"/>
      <c r="E23" s="20" t="s">
        <v>257</v>
      </c>
      <c r="F23" s="21"/>
      <c r="G23" s="20"/>
      <c r="H23" s="21"/>
      <c r="I23" s="20"/>
      <c r="J23" s="21"/>
      <c r="K23" s="20"/>
      <c r="L23" s="21"/>
      <c r="N23" s="28"/>
    </row>
    <row r="24" spans="1:14" ht="15">
      <c r="A24" s="10">
        <v>13</v>
      </c>
      <c r="B24" s="18" t="s">
        <v>41</v>
      </c>
      <c r="C24" s="317"/>
      <c r="D24" s="19"/>
      <c r="E24" s="20"/>
      <c r="F24" s="21"/>
      <c r="G24" s="20"/>
      <c r="H24" s="21"/>
      <c r="I24" s="20"/>
      <c r="J24" s="21"/>
      <c r="K24" s="20"/>
      <c r="L24" s="21"/>
      <c r="N24" s="28"/>
    </row>
    <row r="25" spans="1:14" ht="15.75" thickBot="1">
      <c r="A25" s="10">
        <v>16</v>
      </c>
      <c r="B25" s="18" t="s">
        <v>25</v>
      </c>
      <c r="C25" s="317"/>
      <c r="D25" s="19">
        <v>1806.0939886695828</v>
      </c>
      <c r="E25" s="20" t="s">
        <v>257</v>
      </c>
      <c r="F25" s="21"/>
      <c r="G25" s="20"/>
      <c r="H25" s="21"/>
      <c r="I25" s="20"/>
      <c r="J25" s="21"/>
      <c r="K25" s="20"/>
      <c r="L25" s="21"/>
      <c r="N25" s="28"/>
    </row>
    <row r="26" spans="1:12" ht="15.75" thickBot="1">
      <c r="A26" s="10">
        <v>17</v>
      </c>
      <c r="B26" s="22" t="s">
        <v>9</v>
      </c>
      <c r="C26" s="318">
        <f>SUM(C17:C25)</f>
        <v>1585132.5873642506</v>
      </c>
      <c r="D26" s="23"/>
      <c r="E26" s="24">
        <f>SUM(E17:E25)</f>
        <v>2862.8984372828354</v>
      </c>
      <c r="F26" s="25">
        <f>E26/C31*100</f>
        <v>2755.0088872031174</v>
      </c>
      <c r="G26" s="24">
        <v>0</v>
      </c>
      <c r="H26" s="25">
        <v>0</v>
      </c>
      <c r="I26" s="24">
        <v>0</v>
      </c>
      <c r="J26" s="25">
        <v>0</v>
      </c>
      <c r="K26" s="24">
        <f>E26+G26-I26</f>
        <v>2862.8984372828354</v>
      </c>
      <c r="L26" s="25">
        <f>F26+H26-J26</f>
        <v>2755.0088872031174</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103.91612348623845</v>
      </c>
    </row>
    <row r="32" spans="2:3" ht="15.75" thickBot="1">
      <c r="B32" s="243" t="s">
        <v>261</v>
      </c>
      <c r="C32" s="27">
        <v>99.93176192715502</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
      <selection activeCell="D5" sqref="D5"/>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80</v>
      </c>
    </row>
    <row r="2" ht="4.5" customHeight="1"/>
    <row r="3" spans="2:3" ht="15">
      <c r="B3" s="301" t="s">
        <v>360</v>
      </c>
      <c r="C3" s="29" t="s">
        <v>27</v>
      </c>
    </row>
    <row r="4" spans="2:3" ht="15">
      <c r="B4" s="28" t="s">
        <v>359</v>
      </c>
      <c r="C4" s="4" t="s">
        <v>258</v>
      </c>
    </row>
    <row r="5" ht="14.25" customHeight="1">
      <c r="C5" s="4" t="s">
        <v>259</v>
      </c>
    </row>
    <row r="6" ht="14.25" customHeight="1" thickBot="1"/>
    <row r="7" spans="2:4" ht="16.5" customHeight="1" thickBot="1">
      <c r="B7" s="105"/>
      <c r="C7" s="106" t="s">
        <v>3</v>
      </c>
      <c r="D7" s="9"/>
    </row>
    <row r="8" spans="1:4" ht="15">
      <c r="A8" s="10">
        <v>1</v>
      </c>
      <c r="B8" s="103" t="s">
        <v>0</v>
      </c>
      <c r="C8" s="319">
        <v>0.275367113354421</v>
      </c>
      <c r="D8" s="45"/>
    </row>
    <row r="9" spans="1:3" ht="15">
      <c r="A9" s="10">
        <v>2</v>
      </c>
      <c r="B9" s="11" t="s">
        <v>8</v>
      </c>
      <c r="C9" s="320" t="s">
        <v>257</v>
      </c>
    </row>
    <row r="10" spans="1:3" ht="15">
      <c r="A10" s="10">
        <v>3</v>
      </c>
      <c r="B10" s="12" t="s">
        <v>2</v>
      </c>
      <c r="C10" s="321">
        <v>0.275367113354421</v>
      </c>
    </row>
    <row r="11" spans="1:3" ht="15">
      <c r="A11" s="10">
        <v>7</v>
      </c>
      <c r="B11" s="11" t="s">
        <v>31</v>
      </c>
      <c r="C11" s="320" t="s">
        <v>257</v>
      </c>
    </row>
    <row r="12" spans="2:3" ht="15.75" thickBot="1">
      <c r="B12" s="13" t="s">
        <v>78</v>
      </c>
      <c r="C12" s="322">
        <f>IF(ISNUMBER(C11)=TRUE,C10-C11,C10)</f>
        <v>0.275367113354421</v>
      </c>
    </row>
    <row r="13" spans="2:3" ht="15">
      <c r="B13" s="14"/>
      <c r="C13" s="323"/>
    </row>
    <row r="14" spans="2:3" ht="15.75" thickBot="1">
      <c r="B14" s="16"/>
      <c r="C14" s="324"/>
    </row>
    <row r="15" spans="2:14" ht="16.5" customHeight="1">
      <c r="B15" s="597" t="s">
        <v>1</v>
      </c>
      <c r="C15" s="609" t="s">
        <v>3</v>
      </c>
      <c r="D15" s="601" t="s">
        <v>4</v>
      </c>
      <c r="E15" s="603" t="s">
        <v>5</v>
      </c>
      <c r="F15" s="604"/>
      <c r="G15" s="603" t="s">
        <v>6</v>
      </c>
      <c r="H15" s="604"/>
      <c r="I15" s="603" t="s">
        <v>12</v>
      </c>
      <c r="J15" s="604"/>
      <c r="K15" s="595" t="s">
        <v>7</v>
      </c>
      <c r="L15" s="596"/>
      <c r="N15" s="26"/>
    </row>
    <row r="16" spans="2:12" ht="15.75" thickBot="1">
      <c r="B16" s="598"/>
      <c r="C16" s="610"/>
      <c r="D16" s="602"/>
      <c r="E16" s="100" t="s">
        <v>10</v>
      </c>
      <c r="F16" s="101" t="s">
        <v>11</v>
      </c>
      <c r="G16" s="100" t="s">
        <v>10</v>
      </c>
      <c r="H16" s="101" t="s">
        <v>11</v>
      </c>
      <c r="I16" s="100" t="s">
        <v>10</v>
      </c>
      <c r="J16" s="101" t="s">
        <v>11</v>
      </c>
      <c r="K16" s="100" t="s">
        <v>10</v>
      </c>
      <c r="L16" s="102" t="s">
        <v>11</v>
      </c>
    </row>
    <row r="17" spans="1:14" ht="15">
      <c r="A17" s="10">
        <v>6</v>
      </c>
      <c r="B17" s="47" t="s">
        <v>77</v>
      </c>
      <c r="C17" s="325" t="s">
        <v>257</v>
      </c>
      <c r="D17" s="97"/>
      <c r="E17" s="98"/>
      <c r="F17" s="99"/>
      <c r="G17" s="98"/>
      <c r="H17" s="99"/>
      <c r="I17" s="98"/>
      <c r="J17" s="99"/>
      <c r="K17" s="98"/>
      <c r="L17" s="99"/>
      <c r="N17" s="28"/>
    </row>
    <row r="18" spans="1:14" ht="15">
      <c r="A18" s="10">
        <v>8</v>
      </c>
      <c r="B18" s="18" t="s">
        <v>32</v>
      </c>
      <c r="C18" s="302" t="s">
        <v>257</v>
      </c>
      <c r="D18" s="19"/>
      <c r="E18" s="20"/>
      <c r="F18" s="21"/>
      <c r="G18" s="20"/>
      <c r="H18" s="21"/>
      <c r="I18" s="20"/>
      <c r="J18" s="21"/>
      <c r="K18" s="20"/>
      <c r="L18" s="21"/>
      <c r="N18" s="28"/>
    </row>
    <row r="19" spans="1:14" ht="15">
      <c r="A19" s="10">
        <v>10</v>
      </c>
      <c r="B19" s="18" t="s">
        <v>33</v>
      </c>
      <c r="C19" s="302" t="s">
        <v>257</v>
      </c>
      <c r="D19" s="19" t="s">
        <v>257</v>
      </c>
      <c r="E19" s="20" t="s">
        <v>257</v>
      </c>
      <c r="F19" s="21"/>
      <c r="G19" s="20"/>
      <c r="H19" s="21"/>
      <c r="I19" s="20"/>
      <c r="J19" s="21"/>
      <c r="K19" s="20"/>
      <c r="L19" s="21"/>
      <c r="N19" s="28"/>
    </row>
    <row r="20" spans="1:14" ht="15">
      <c r="A20" s="10">
        <v>11</v>
      </c>
      <c r="B20" s="18" t="s">
        <v>34</v>
      </c>
      <c r="C20" s="302" t="s">
        <v>257</v>
      </c>
      <c r="D20" s="19" t="s">
        <v>257</v>
      </c>
      <c r="E20" s="20" t="s">
        <v>257</v>
      </c>
      <c r="F20" s="21"/>
      <c r="G20" s="20"/>
      <c r="H20" s="21"/>
      <c r="I20" s="20"/>
      <c r="J20" s="21"/>
      <c r="K20" s="20"/>
      <c r="L20" s="21"/>
      <c r="N20" s="28"/>
    </row>
    <row r="21" spans="1:14" ht="15">
      <c r="A21" s="10" t="s">
        <v>35</v>
      </c>
      <c r="B21" s="18" t="s">
        <v>36</v>
      </c>
      <c r="C21" s="302" t="s">
        <v>257</v>
      </c>
      <c r="D21" s="19"/>
      <c r="E21" s="20" t="s">
        <v>257</v>
      </c>
      <c r="F21" s="21"/>
      <c r="G21" s="20"/>
      <c r="H21" s="21"/>
      <c r="I21" s="20"/>
      <c r="J21" s="21"/>
      <c r="K21" s="20"/>
      <c r="L21" s="21"/>
      <c r="N21" s="28"/>
    </row>
    <row r="22" spans="1:14" ht="15">
      <c r="A22" s="10" t="s">
        <v>37</v>
      </c>
      <c r="B22" s="18" t="s">
        <v>38</v>
      </c>
      <c r="C22" s="302">
        <v>0.275367113354421</v>
      </c>
      <c r="D22" s="326">
        <v>221452.53487528447</v>
      </c>
      <c r="E22" s="20">
        <v>60.9807</v>
      </c>
      <c r="F22" s="21"/>
      <c r="G22" s="20"/>
      <c r="H22" s="21"/>
      <c r="I22" s="20"/>
      <c r="J22" s="21"/>
      <c r="K22" s="20"/>
      <c r="L22" s="21"/>
      <c r="N22" s="28"/>
    </row>
    <row r="23" spans="1:14" ht="15">
      <c r="A23" s="10" t="s">
        <v>39</v>
      </c>
      <c r="B23" s="18" t="s">
        <v>40</v>
      </c>
      <c r="C23" s="302" t="s">
        <v>257</v>
      </c>
      <c r="D23" s="19"/>
      <c r="E23" s="20" t="s">
        <v>257</v>
      </c>
      <c r="F23" s="21"/>
      <c r="G23" s="20"/>
      <c r="H23" s="21"/>
      <c r="I23" s="20"/>
      <c r="J23" s="21"/>
      <c r="K23" s="20"/>
      <c r="L23" s="21"/>
      <c r="N23" s="28"/>
    </row>
    <row r="24" spans="1:14" ht="15">
      <c r="A24" s="10">
        <v>13</v>
      </c>
      <c r="B24" s="18" t="s">
        <v>41</v>
      </c>
      <c r="C24" s="302"/>
      <c r="D24" s="19"/>
      <c r="E24" s="20"/>
      <c r="F24" s="21"/>
      <c r="G24" s="20"/>
      <c r="H24" s="21"/>
      <c r="I24" s="20"/>
      <c r="J24" s="21"/>
      <c r="K24" s="20"/>
      <c r="L24" s="21"/>
      <c r="N24" s="28"/>
    </row>
    <row r="25" spans="1:14" ht="15.75" thickBot="1">
      <c r="A25" s="10">
        <v>16</v>
      </c>
      <c r="B25" s="18" t="s">
        <v>25</v>
      </c>
      <c r="C25" s="302" t="s">
        <v>257</v>
      </c>
      <c r="D25" s="19"/>
      <c r="E25" s="20" t="s">
        <v>257</v>
      </c>
      <c r="F25" s="21"/>
      <c r="G25" s="20"/>
      <c r="H25" s="21"/>
      <c r="I25" s="20"/>
      <c r="J25" s="21"/>
      <c r="K25" s="20"/>
      <c r="L25" s="21"/>
      <c r="N25" s="28"/>
    </row>
    <row r="26" spans="1:12" ht="15.75" thickBot="1">
      <c r="A26" s="10">
        <v>17</v>
      </c>
      <c r="B26" s="22" t="s">
        <v>9</v>
      </c>
      <c r="C26" s="303">
        <f>SUM(C17:C25)</f>
        <v>0.275367113354421</v>
      </c>
      <c r="D26" s="23"/>
      <c r="E26" s="24">
        <f>SUM(E17:E25)</f>
        <v>60.9807</v>
      </c>
      <c r="F26" s="25">
        <f>E26/C31*100</f>
        <v>41.84112029686619</v>
      </c>
      <c r="G26" s="24">
        <v>0</v>
      </c>
      <c r="H26" s="25">
        <v>0</v>
      </c>
      <c r="I26" s="24">
        <v>0</v>
      </c>
      <c r="J26" s="25">
        <v>0</v>
      </c>
      <c r="K26" s="24">
        <f>E26+G26-I26</f>
        <v>60.9807</v>
      </c>
      <c r="L26" s="25">
        <f>F26+H26-J26</f>
        <v>41.84112029686619</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145.7434685480143</v>
      </c>
    </row>
    <row r="32" spans="2:3" ht="15.75" thickBot="1">
      <c r="B32" s="243" t="s">
        <v>261</v>
      </c>
      <c r="C32" s="295">
        <v>61.15406245157236</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
      <selection activeCell="E8" sqref="E8"/>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327" t="s">
        <v>81</v>
      </c>
    </row>
    <row r="2" ht="4.5" customHeight="1"/>
    <row r="3" spans="2:3" ht="15">
      <c r="B3" s="7" t="s">
        <v>308</v>
      </c>
      <c r="C3" s="4" t="s">
        <v>259</v>
      </c>
    </row>
    <row r="4" spans="2:3" ht="15">
      <c r="B4" s="28" t="s">
        <v>82</v>
      </c>
      <c r="C4" s="4"/>
    </row>
    <row r="5" ht="14.25" customHeight="1">
      <c r="C5" s="4"/>
    </row>
    <row r="6" spans="2:12" ht="31.9" customHeight="1">
      <c r="B6" s="611" t="s">
        <v>255</v>
      </c>
      <c r="C6" s="611"/>
      <c r="D6" s="611"/>
      <c r="E6" s="611"/>
      <c r="F6" s="611"/>
      <c r="G6" s="611"/>
      <c r="H6" s="611"/>
      <c r="I6" s="611"/>
      <c r="J6" s="611"/>
      <c r="K6" s="611"/>
      <c r="L6" s="611"/>
    </row>
    <row r="7" ht="14.25" customHeight="1" thickBot="1"/>
    <row r="8" spans="2:4" ht="16.5" customHeight="1" thickBot="1">
      <c r="B8" s="105"/>
      <c r="C8" s="106" t="s">
        <v>3</v>
      </c>
      <c r="D8" s="9"/>
    </row>
    <row r="9" spans="1:4" ht="15">
      <c r="A9" s="10">
        <v>1</v>
      </c>
      <c r="B9" s="103" t="s">
        <v>0</v>
      </c>
      <c r="C9" s="104"/>
      <c r="D9" s="45"/>
    </row>
    <row r="10" spans="1:3" ht="15">
      <c r="A10" s="10">
        <v>2</v>
      </c>
      <c r="B10" s="11" t="s">
        <v>8</v>
      </c>
      <c r="C10" s="30"/>
    </row>
    <row r="11" spans="1:3" ht="15.75" thickBot="1">
      <c r="A11" s="10">
        <v>3</v>
      </c>
      <c r="B11" s="240" t="s">
        <v>2</v>
      </c>
      <c r="C11" s="36"/>
    </row>
    <row r="12" spans="2:3" ht="15">
      <c r="B12" s="14"/>
      <c r="C12" s="15"/>
    </row>
    <row r="13" spans="2:3" ht="15.75" thickBot="1">
      <c r="B13" s="16"/>
      <c r="C13" s="17"/>
    </row>
    <row r="14" spans="2:14" ht="16.5" customHeight="1">
      <c r="B14" s="597" t="s">
        <v>1</v>
      </c>
      <c r="C14" s="599" t="s">
        <v>3</v>
      </c>
      <c r="D14" s="601" t="s">
        <v>4</v>
      </c>
      <c r="E14" s="603" t="s">
        <v>5</v>
      </c>
      <c r="F14" s="604"/>
      <c r="G14" s="603" t="s">
        <v>6</v>
      </c>
      <c r="H14" s="604"/>
      <c r="I14" s="603" t="s">
        <v>12</v>
      </c>
      <c r="J14" s="604"/>
      <c r="K14" s="595" t="s">
        <v>7</v>
      </c>
      <c r="L14" s="596"/>
      <c r="N14" s="26"/>
    </row>
    <row r="15" spans="2:12" ht="15.75" thickBot="1">
      <c r="B15" s="598"/>
      <c r="C15" s="600"/>
      <c r="D15" s="602"/>
      <c r="E15" s="100" t="s">
        <v>10</v>
      </c>
      <c r="F15" s="101" t="s">
        <v>11</v>
      </c>
      <c r="G15" s="100" t="s">
        <v>10</v>
      </c>
      <c r="H15" s="101" t="s">
        <v>11</v>
      </c>
      <c r="I15" s="100" t="s">
        <v>10</v>
      </c>
      <c r="J15" s="101" t="s">
        <v>11</v>
      </c>
      <c r="K15" s="100" t="s">
        <v>10</v>
      </c>
      <c r="L15" s="102" t="s">
        <v>11</v>
      </c>
    </row>
    <row r="16" spans="1:14" ht="15">
      <c r="A16" s="10">
        <v>6</v>
      </c>
      <c r="B16" s="47" t="s">
        <v>77</v>
      </c>
      <c r="C16" s="96"/>
      <c r="D16" s="97"/>
      <c r="E16" s="98"/>
      <c r="F16" s="99"/>
      <c r="G16" s="98"/>
      <c r="H16" s="99"/>
      <c r="I16" s="98"/>
      <c r="J16" s="99"/>
      <c r="K16" s="98"/>
      <c r="L16" s="99"/>
      <c r="N16" s="28"/>
    </row>
    <row r="17" spans="1:14" ht="15">
      <c r="A17" s="10">
        <v>7</v>
      </c>
      <c r="B17" s="47" t="s">
        <v>31</v>
      </c>
      <c r="C17" s="96"/>
      <c r="D17" s="97"/>
      <c r="E17" s="98"/>
      <c r="F17" s="99"/>
      <c r="G17" s="98"/>
      <c r="H17" s="99"/>
      <c r="I17" s="98"/>
      <c r="J17" s="99"/>
      <c r="K17" s="98"/>
      <c r="L17" s="99"/>
      <c r="N17" s="28"/>
    </row>
    <row r="18" spans="1:14" ht="15">
      <c r="A18" s="10">
        <v>8</v>
      </c>
      <c r="B18" s="18" t="s">
        <v>32</v>
      </c>
      <c r="C18" s="32"/>
      <c r="D18" s="19"/>
      <c r="E18" s="20"/>
      <c r="F18" s="21"/>
      <c r="G18" s="20"/>
      <c r="H18" s="21"/>
      <c r="I18" s="20"/>
      <c r="J18" s="21"/>
      <c r="K18" s="20"/>
      <c r="L18" s="21"/>
      <c r="N18" s="28" t="str">
        <f aca="true" t="shared" si="0" ref="N18:N24">IF(AND(ISNUMBER(C18)=TRUE,C18&gt;0),ROUND(E18,5)=ROUND(C18*D18/10^3,5),"")</f>
        <v/>
      </c>
    </row>
    <row r="19" spans="1:14" ht="15">
      <c r="A19" s="10">
        <v>10</v>
      </c>
      <c r="B19" s="18" t="s">
        <v>33</v>
      </c>
      <c r="C19" s="32"/>
      <c r="D19" s="19"/>
      <c r="E19" s="20" t="s">
        <v>257</v>
      </c>
      <c r="F19" s="21"/>
      <c r="G19" s="20"/>
      <c r="H19" s="21"/>
      <c r="I19" s="20"/>
      <c r="J19" s="21"/>
      <c r="K19" s="20"/>
      <c r="L19" s="21"/>
      <c r="N19" s="28" t="str">
        <f t="shared" si="0"/>
        <v/>
      </c>
    </row>
    <row r="20" spans="1:14" ht="15">
      <c r="A20" s="10">
        <v>11</v>
      </c>
      <c r="B20" s="18" t="s">
        <v>34</v>
      </c>
      <c r="C20" s="32"/>
      <c r="D20" s="19"/>
      <c r="E20" s="20" t="s">
        <v>257</v>
      </c>
      <c r="F20" s="21"/>
      <c r="G20" s="20"/>
      <c r="H20" s="21"/>
      <c r="I20" s="20"/>
      <c r="J20" s="21"/>
      <c r="K20" s="20"/>
      <c r="L20" s="21"/>
      <c r="N20" s="28" t="str">
        <f t="shared" si="0"/>
        <v/>
      </c>
    </row>
    <row r="21" spans="1:14" ht="15">
      <c r="A21" s="10" t="s">
        <v>35</v>
      </c>
      <c r="B21" s="18" t="s">
        <v>36</v>
      </c>
      <c r="C21" s="32"/>
      <c r="D21" s="19"/>
      <c r="E21" s="20">
        <v>3955.831449804749</v>
      </c>
      <c r="F21" s="21"/>
      <c r="G21" s="20"/>
      <c r="H21" s="21"/>
      <c r="I21" s="20"/>
      <c r="J21" s="21"/>
      <c r="K21" s="20"/>
      <c r="L21" s="21"/>
      <c r="N21" s="28" t="str">
        <f>IF(AND(ISNUMBER(C21)=TRUE,C21&gt;0),ROUND(E21,5)=ROUND(C21*D21/10^3,5),"")</f>
        <v/>
      </c>
    </row>
    <row r="22" spans="1:14" ht="15">
      <c r="A22" s="10" t="s">
        <v>37</v>
      </c>
      <c r="B22" s="18" t="s">
        <v>38</v>
      </c>
      <c r="C22" s="32"/>
      <c r="D22" s="19"/>
      <c r="E22" s="20" t="s">
        <v>257</v>
      </c>
      <c r="F22" s="21"/>
      <c r="G22" s="20"/>
      <c r="H22" s="21"/>
      <c r="I22" s="20"/>
      <c r="J22" s="21"/>
      <c r="K22" s="20"/>
      <c r="L22" s="21"/>
      <c r="N22" s="28" t="str">
        <f t="shared" si="0"/>
        <v/>
      </c>
    </row>
    <row r="23" spans="1:14" ht="15">
      <c r="A23" s="10" t="s">
        <v>39</v>
      </c>
      <c r="B23" s="18" t="s">
        <v>40</v>
      </c>
      <c r="C23" s="40"/>
      <c r="D23" s="19"/>
      <c r="E23" s="20" t="s">
        <v>257</v>
      </c>
      <c r="F23" s="21"/>
      <c r="G23" s="20"/>
      <c r="H23" s="21"/>
      <c r="I23" s="20"/>
      <c r="J23" s="21"/>
      <c r="K23" s="20"/>
      <c r="L23" s="21"/>
      <c r="N23" s="28"/>
    </row>
    <row r="24" spans="1:14" ht="15">
      <c r="A24" s="10">
        <v>13</v>
      </c>
      <c r="B24" s="18" t="s">
        <v>41</v>
      </c>
      <c r="C24" s="40"/>
      <c r="D24" s="19"/>
      <c r="E24" s="20"/>
      <c r="F24" s="21"/>
      <c r="G24" s="20"/>
      <c r="H24" s="21"/>
      <c r="I24" s="20"/>
      <c r="J24" s="21"/>
      <c r="K24" s="20"/>
      <c r="L24" s="21"/>
      <c r="N24" s="28" t="str">
        <f t="shared" si="0"/>
        <v/>
      </c>
    </row>
    <row r="25" spans="1:14" ht="15.75" thickBot="1">
      <c r="A25" s="10">
        <v>16</v>
      </c>
      <c r="B25" s="18" t="s">
        <v>25</v>
      </c>
      <c r="C25" s="40"/>
      <c r="D25" s="19"/>
      <c r="E25" s="20"/>
      <c r="F25" s="21"/>
      <c r="G25" s="20"/>
      <c r="H25" s="21"/>
      <c r="I25" s="20"/>
      <c r="J25" s="21"/>
      <c r="K25" s="20"/>
      <c r="L25" s="21"/>
      <c r="N25" s="28" t="str">
        <f>IF(AND(ISNUMBER(C25)=TRUE,C25&lt;&gt;0),ROUND(E25,5)=ROUND(C25*D25/10^3,5),"")</f>
        <v/>
      </c>
    </row>
    <row r="26" spans="1:12" ht="15.75" thickBot="1">
      <c r="A26" s="10">
        <v>17</v>
      </c>
      <c r="B26" s="22" t="s">
        <v>9</v>
      </c>
      <c r="C26" s="33"/>
      <c r="D26" s="23"/>
      <c r="E26" s="24">
        <f>SUM(E17:E25)</f>
        <v>3955.831449804749</v>
      </c>
      <c r="F26" s="25">
        <f>E26/C31*100</f>
        <v>3771.0499998138685</v>
      </c>
      <c r="G26" s="24">
        <v>0</v>
      </c>
      <c r="H26" s="25">
        <v>0</v>
      </c>
      <c r="I26" s="24">
        <v>0</v>
      </c>
      <c r="J26" s="25">
        <v>0</v>
      </c>
      <c r="K26" s="24">
        <f>E26+G26-I26</f>
        <v>3955.831449804749</v>
      </c>
      <c r="L26" s="25">
        <f>F26+H26-J26</f>
        <v>3771.0499998138685</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104.90000000000002</v>
      </c>
    </row>
    <row r="32" spans="2:3" ht="15.75" thickBot="1">
      <c r="B32" s="243" t="s">
        <v>261</v>
      </c>
      <c r="C32" s="27">
        <v>97.73243757313442</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topLeftCell="A1">
      <selection activeCell="E16" sqref="E16"/>
    </sheetView>
  </sheetViews>
  <sheetFormatPr defaultColWidth="8.8515625" defaultRowHeight="15"/>
  <cols>
    <col min="1" max="1" width="5.00390625" style="5" bestFit="1" customWidth="1"/>
    <col min="2" max="2" width="48.710937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327" t="s">
        <v>83</v>
      </c>
    </row>
    <row r="2" ht="4.5" customHeight="1"/>
    <row r="3" spans="2:3" ht="30">
      <c r="B3" s="52" t="s">
        <v>307</v>
      </c>
      <c r="C3" s="53" t="s">
        <v>259</v>
      </c>
    </row>
    <row r="4" spans="2:3" ht="15">
      <c r="B4" s="28" t="s">
        <v>84</v>
      </c>
      <c r="C4" s="4"/>
    </row>
    <row r="5" spans="2:3" ht="15">
      <c r="B5" s="28"/>
      <c r="C5" s="4"/>
    </row>
    <row r="6" spans="2:3" ht="15">
      <c r="B6" s="14"/>
      <c r="C6" s="15"/>
    </row>
    <row r="7" spans="2:3" ht="15.75" thickBot="1">
      <c r="B7" s="16"/>
      <c r="C7" s="17"/>
    </row>
    <row r="8" spans="2:14" ht="16.5" customHeight="1">
      <c r="B8" s="597" t="s">
        <v>1</v>
      </c>
      <c r="C8" s="599" t="s">
        <v>3</v>
      </c>
      <c r="D8" s="601" t="s">
        <v>4</v>
      </c>
      <c r="E8" s="603" t="s">
        <v>5</v>
      </c>
      <c r="F8" s="604"/>
      <c r="G8" s="603" t="s">
        <v>6</v>
      </c>
      <c r="H8" s="604"/>
      <c r="I8" s="603" t="s">
        <v>12</v>
      </c>
      <c r="J8" s="604"/>
      <c r="K8" s="595" t="s">
        <v>7</v>
      </c>
      <c r="L8" s="596"/>
      <c r="N8" s="26"/>
    </row>
    <row r="9" spans="2:12" ht="15.75" thickBot="1">
      <c r="B9" s="598"/>
      <c r="C9" s="600"/>
      <c r="D9" s="602"/>
      <c r="E9" s="100" t="s">
        <v>10</v>
      </c>
      <c r="F9" s="101" t="s">
        <v>11</v>
      </c>
      <c r="G9" s="100" t="s">
        <v>10</v>
      </c>
      <c r="H9" s="101" t="s">
        <v>11</v>
      </c>
      <c r="I9" s="100" t="s">
        <v>10</v>
      </c>
      <c r="J9" s="101" t="s">
        <v>11</v>
      </c>
      <c r="K9" s="100" t="s">
        <v>10</v>
      </c>
      <c r="L9" s="102" t="s">
        <v>11</v>
      </c>
    </row>
    <row r="10" spans="1:14" ht="15">
      <c r="A10" s="10">
        <v>6</v>
      </c>
      <c r="B10" s="47" t="s">
        <v>77</v>
      </c>
      <c r="C10" s="96"/>
      <c r="D10" s="97"/>
      <c r="E10" s="98"/>
      <c r="F10" s="99"/>
      <c r="G10" s="98"/>
      <c r="H10" s="99"/>
      <c r="I10" s="98"/>
      <c r="J10" s="99"/>
      <c r="K10" s="98"/>
      <c r="L10" s="99"/>
      <c r="N10" s="28"/>
    </row>
    <row r="11" spans="1:14" ht="15">
      <c r="A11" s="10">
        <v>7</v>
      </c>
      <c r="B11" s="47" t="s">
        <v>31</v>
      </c>
      <c r="C11" s="96"/>
      <c r="D11" s="97"/>
      <c r="E11" s="98"/>
      <c r="F11" s="99"/>
      <c r="G11" s="98"/>
      <c r="H11" s="99"/>
      <c r="I11" s="98"/>
      <c r="J11" s="99"/>
      <c r="K11" s="98"/>
      <c r="L11" s="99"/>
      <c r="N11" s="28"/>
    </row>
    <row r="12" spans="1:14" ht="15">
      <c r="A12" s="10">
        <v>8</v>
      </c>
      <c r="B12" s="18" t="s">
        <v>32</v>
      </c>
      <c r="C12" s="32"/>
      <c r="D12" s="19"/>
      <c r="E12" s="20"/>
      <c r="F12" s="21"/>
      <c r="G12" s="20"/>
      <c r="H12" s="21"/>
      <c r="I12" s="20"/>
      <c r="J12" s="21"/>
      <c r="K12" s="20"/>
      <c r="L12" s="21"/>
      <c r="N12" s="28" t="str">
        <f>IF(AND(ISNUMBER(C12)=TRUE,C12&gt;0),ROUND(E12,5)=ROUND(C12*D12/10^3,5),"")</f>
        <v/>
      </c>
    </row>
    <row r="13" spans="1:14" ht="15">
      <c r="A13" s="10">
        <v>10</v>
      </c>
      <c r="B13" s="18" t="s">
        <v>33</v>
      </c>
      <c r="C13" s="32"/>
      <c r="D13" s="19"/>
      <c r="E13" s="20"/>
      <c r="F13" s="21"/>
      <c r="G13" s="20"/>
      <c r="H13" s="21"/>
      <c r="I13" s="20"/>
      <c r="J13" s="21"/>
      <c r="K13" s="20"/>
      <c r="L13" s="21"/>
      <c r="N13" s="28" t="str">
        <f>IF(AND(ISNUMBER(C13)=TRUE,C13&gt;0),ROUND(E13,5)=ROUND(C13*D13/10^3,5),"")</f>
        <v/>
      </c>
    </row>
    <row r="14" spans="1:14" ht="15">
      <c r="A14" s="10">
        <v>11</v>
      </c>
      <c r="B14" s="18" t="s">
        <v>34</v>
      </c>
      <c r="C14" s="32"/>
      <c r="D14" s="19"/>
      <c r="E14" s="20"/>
      <c r="F14" s="21"/>
      <c r="G14" s="20"/>
      <c r="H14" s="21"/>
      <c r="I14" s="20"/>
      <c r="J14" s="21"/>
      <c r="K14" s="20"/>
      <c r="L14" s="21"/>
      <c r="N14" s="28" t="str">
        <f>IF(AND(ISNUMBER(C14)=TRUE,C14&gt;0),ROUND(E14,5)=ROUND(C14*D14/10^3,5),"")</f>
        <v/>
      </c>
    </row>
    <row r="15" spans="1:14" ht="15">
      <c r="A15" s="10" t="s">
        <v>35</v>
      </c>
      <c r="B15" s="18" t="s">
        <v>36</v>
      </c>
      <c r="C15" s="32"/>
      <c r="D15" s="19"/>
      <c r="E15" s="20"/>
      <c r="F15" s="21"/>
      <c r="G15" s="20"/>
      <c r="H15" s="21"/>
      <c r="I15" s="20"/>
      <c r="J15" s="21"/>
      <c r="K15" s="20"/>
      <c r="L15" s="21"/>
      <c r="N15" s="28" t="str">
        <f>IF(AND(ISNUMBER(C15)=TRUE,C15&gt;0),ROUND(E15,5)=ROUND(C15*D15/10^3,5),"")</f>
        <v/>
      </c>
    </row>
    <row r="16" spans="1:14" ht="15">
      <c r="A16" s="10" t="s">
        <v>37</v>
      </c>
      <c r="B16" s="18" t="s">
        <v>38</v>
      </c>
      <c r="C16" s="32"/>
      <c r="D16" s="19"/>
      <c r="E16" s="20">
        <v>2978.3952878</v>
      </c>
      <c r="F16" s="21"/>
      <c r="G16" s="20"/>
      <c r="H16" s="21"/>
      <c r="I16" s="20"/>
      <c r="J16" s="21"/>
      <c r="K16" s="20"/>
      <c r="L16" s="21"/>
      <c r="N16" s="28" t="str">
        <f>IF(AND(ISNUMBER(C16)=TRUE,C16&gt;0),ROUND(E16,5)=ROUND(C16*D16/10^3,5),"")</f>
        <v/>
      </c>
    </row>
    <row r="17" spans="1:14" ht="15">
      <c r="A17" s="10" t="s">
        <v>39</v>
      </c>
      <c r="B17" s="18" t="s">
        <v>40</v>
      </c>
      <c r="C17" s="40"/>
      <c r="D17" s="19"/>
      <c r="E17" s="20"/>
      <c r="F17" s="21"/>
      <c r="G17" s="20"/>
      <c r="H17" s="21"/>
      <c r="I17" s="20"/>
      <c r="J17" s="21"/>
      <c r="K17" s="20"/>
      <c r="L17" s="21"/>
      <c r="N17" s="28"/>
    </row>
    <row r="18" spans="1:14" ht="15">
      <c r="A18" s="10">
        <v>13</v>
      </c>
      <c r="B18" s="18" t="s">
        <v>41</v>
      </c>
      <c r="C18" s="40"/>
      <c r="D18" s="19"/>
      <c r="E18" s="20"/>
      <c r="F18" s="21"/>
      <c r="G18" s="20"/>
      <c r="H18" s="21"/>
      <c r="I18" s="20"/>
      <c r="J18" s="21"/>
      <c r="K18" s="20"/>
      <c r="L18" s="21"/>
      <c r="N18" s="28" t="str">
        <f>IF(AND(ISNUMBER(C18)=TRUE,C18&gt;0),ROUND(E18,5)=ROUND(C18*D18/10^3,5),"")</f>
        <v/>
      </c>
    </row>
    <row r="19" spans="1:14" ht="15.75" thickBot="1">
      <c r="A19" s="10">
        <v>16</v>
      </c>
      <c r="B19" s="18" t="s">
        <v>25</v>
      </c>
      <c r="C19" s="40"/>
      <c r="D19" s="19"/>
      <c r="E19" s="20"/>
      <c r="F19" s="21"/>
      <c r="G19" s="20"/>
      <c r="H19" s="21"/>
      <c r="I19" s="20"/>
      <c r="J19" s="21"/>
      <c r="K19" s="20"/>
      <c r="L19" s="21"/>
      <c r="N19" s="28" t="str">
        <f>IF(AND(ISNUMBER(C19)=TRUE,C19&lt;&gt;0),ROUND(E19,5)=ROUND(C19*D19/10^3,5),"")</f>
        <v/>
      </c>
    </row>
    <row r="20" spans="1:12" ht="15.75" thickBot="1">
      <c r="A20" s="10">
        <v>17</v>
      </c>
      <c r="B20" s="22" t="s">
        <v>9</v>
      </c>
      <c r="C20" s="33"/>
      <c r="D20" s="23"/>
      <c r="E20" s="24">
        <f>SUM(E11:E19)</f>
        <v>2978.3952878</v>
      </c>
      <c r="F20" s="25">
        <f>E20/C25*100</f>
        <v>2888.8412102812804</v>
      </c>
      <c r="G20" s="24">
        <v>0</v>
      </c>
      <c r="H20" s="25">
        <v>0</v>
      </c>
      <c r="I20" s="24">
        <v>0</v>
      </c>
      <c r="J20" s="25">
        <v>0</v>
      </c>
      <c r="K20" s="24">
        <f>E20+G20-I20</f>
        <v>2978.3952878</v>
      </c>
      <c r="L20" s="25">
        <f>F20+H20-J20</f>
        <v>2888.8412102812804</v>
      </c>
    </row>
    <row r="21" spans="3:12" ht="15">
      <c r="C21" s="14"/>
      <c r="E21" s="14"/>
      <c r="F21" s="14"/>
      <c r="G21" s="14"/>
      <c r="H21" s="14"/>
      <c r="I21" s="14"/>
      <c r="J21" s="14"/>
      <c r="K21" s="14"/>
      <c r="L21" s="14"/>
    </row>
    <row r="22" ht="15">
      <c r="B22" s="26"/>
    </row>
    <row r="23" ht="15.75" thickBot="1"/>
    <row r="24" spans="2:3" ht="15.75" thickBot="1">
      <c r="B24" s="105"/>
      <c r="C24" s="108">
        <v>2020</v>
      </c>
    </row>
    <row r="25" spans="2:3" ht="15">
      <c r="B25" s="242" t="s">
        <v>260</v>
      </c>
      <c r="C25" s="109">
        <v>103.1</v>
      </c>
    </row>
    <row r="26" spans="2:3" ht="15.75" thickBot="1">
      <c r="B26" s="243" t="s">
        <v>261</v>
      </c>
      <c r="C26" s="27">
        <v>114.17114344260622</v>
      </c>
    </row>
  </sheetData>
  <mergeCells count="7">
    <mergeCell ref="I8:J8"/>
    <mergeCell ref="K8:L8"/>
    <mergeCell ref="B8:B9"/>
    <mergeCell ref="C8:C9"/>
    <mergeCell ref="D8:D9"/>
    <mergeCell ref="E8:F8"/>
    <mergeCell ref="G8:H8"/>
  </mergeCells>
  <conditionalFormatting sqref="C22 N12:N19">
    <cfRule type="cellIs" priority="13" dxfId="1" operator="equal">
      <formula>FALSE</formula>
    </cfRule>
    <cfRule type="cellIs" priority="14" dxfId="0" operator="equal">
      <formula>TRUE</formula>
    </cfRule>
  </conditionalFormatting>
  <conditionalFormatting sqref="E22">
    <cfRule type="cellIs" priority="11" dxfId="1" operator="equal">
      <formula>FALSE</formula>
    </cfRule>
    <cfRule type="cellIs" priority="12" dxfId="0" operator="equal">
      <formula>TRUE</formula>
    </cfRule>
  </conditionalFormatting>
  <conditionalFormatting sqref="F22">
    <cfRule type="cellIs" priority="9" dxfId="1" operator="equal">
      <formula>FALSE</formula>
    </cfRule>
    <cfRule type="cellIs" priority="10" dxfId="0" operator="equal">
      <formula>TRUE</formula>
    </cfRule>
  </conditionalFormatting>
  <conditionalFormatting sqref="K22">
    <cfRule type="cellIs" priority="7" dxfId="1" operator="equal">
      <formula>FALSE</formula>
    </cfRule>
    <cfRule type="cellIs" priority="8" dxfId="0" operator="equal">
      <formula>TRUE</formula>
    </cfRule>
  </conditionalFormatting>
  <conditionalFormatting sqref="L22">
    <cfRule type="cellIs" priority="5" dxfId="1" operator="equal">
      <formula>FALSE</formula>
    </cfRule>
    <cfRule type="cellIs" priority="6" dxfId="0" operator="equal">
      <formula>TRUE</formula>
    </cfRule>
  </conditionalFormatting>
  <conditionalFormatting sqref="N10:N11">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topLeftCell="A1">
      <selection activeCell="B5" sqref="B5"/>
    </sheetView>
  </sheetViews>
  <sheetFormatPr defaultColWidth="8.8515625" defaultRowHeight="15"/>
  <cols>
    <col min="1" max="1" width="5.00390625" style="5" bestFit="1" customWidth="1"/>
    <col min="2" max="2" width="48.7109375" style="5" customWidth="1"/>
    <col min="3" max="6" width="20.710937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328" t="s">
        <v>88</v>
      </c>
    </row>
    <row r="2" ht="4.5" customHeight="1"/>
    <row r="3" spans="2:11" ht="30">
      <c r="B3" s="52" t="s">
        <v>306</v>
      </c>
      <c r="C3" s="53"/>
      <c r="F3" s="71"/>
      <c r="G3" s="241"/>
      <c r="H3" s="241"/>
      <c r="I3" s="241"/>
      <c r="J3" s="241"/>
      <c r="K3" s="241"/>
    </row>
    <row r="4" spans="2:11" ht="15">
      <c r="B4" s="28" t="s">
        <v>92</v>
      </c>
      <c r="C4" s="4"/>
      <c r="F4" s="71"/>
      <c r="G4" s="241"/>
      <c r="H4" s="241"/>
      <c r="I4" s="241"/>
      <c r="J4" s="241"/>
      <c r="K4" s="241"/>
    </row>
    <row r="5" spans="2:6" s="241" customFormat="1" ht="15.75" thickBot="1">
      <c r="B5" s="28"/>
      <c r="C5" s="4"/>
      <c r="F5" s="71"/>
    </row>
    <row r="6" spans="2:6" s="241" customFormat="1" ht="60">
      <c r="B6" s="617"/>
      <c r="C6" s="341" t="s">
        <v>364</v>
      </c>
      <c r="D6" s="336" t="s">
        <v>311</v>
      </c>
      <c r="E6" s="337" t="s">
        <v>87</v>
      </c>
      <c r="F6" s="71"/>
    </row>
    <row r="7" spans="2:6" s="241" customFormat="1" ht="15.75" thickBot="1">
      <c r="B7" s="618"/>
      <c r="C7" s="348" t="s">
        <v>266</v>
      </c>
      <c r="D7" s="342" t="s">
        <v>86</v>
      </c>
      <c r="E7" s="343" t="s">
        <v>267</v>
      </c>
      <c r="F7" s="71"/>
    </row>
    <row r="8" spans="2:6" s="241" customFormat="1" ht="30">
      <c r="B8" s="344" t="s">
        <v>91</v>
      </c>
      <c r="C8" s="345"/>
      <c r="D8" s="346"/>
      <c r="E8" s="347">
        <v>0</v>
      </c>
      <c r="F8" s="71"/>
    </row>
    <row r="9" spans="2:6" s="241" customFormat="1" ht="15">
      <c r="B9" s="350" t="s">
        <v>365</v>
      </c>
      <c r="C9" s="340">
        <v>0</v>
      </c>
      <c r="D9" s="349">
        <v>0</v>
      </c>
      <c r="E9" s="338">
        <v>0</v>
      </c>
      <c r="F9" s="71"/>
    </row>
    <row r="10" spans="2:6" s="241" customFormat="1" ht="30">
      <c r="B10" s="350" t="s">
        <v>366</v>
      </c>
      <c r="C10" s="340">
        <v>0</v>
      </c>
      <c r="D10" s="349">
        <v>0</v>
      </c>
      <c r="E10" s="338">
        <v>0</v>
      </c>
      <c r="F10" s="71"/>
    </row>
    <row r="11" spans="2:6" s="241" customFormat="1" ht="30">
      <c r="B11" s="351" t="s">
        <v>367</v>
      </c>
      <c r="C11" s="340">
        <v>0</v>
      </c>
      <c r="D11" s="349">
        <v>0</v>
      </c>
      <c r="E11" s="338">
        <v>0</v>
      </c>
      <c r="F11" s="71"/>
    </row>
    <row r="12" spans="2:6" s="241" customFormat="1" ht="30.75" thickBot="1">
      <c r="B12" s="352" t="s">
        <v>368</v>
      </c>
      <c r="C12" s="353">
        <v>0</v>
      </c>
      <c r="D12" s="354">
        <v>0</v>
      </c>
      <c r="E12" s="339">
        <v>0</v>
      </c>
      <c r="F12" s="71"/>
    </row>
    <row r="13" spans="2:6" s="241" customFormat="1" ht="15">
      <c r="B13" s="28"/>
      <c r="C13" s="4"/>
      <c r="F13" s="71"/>
    </row>
    <row r="14" spans="2:3" ht="15.75" thickBot="1">
      <c r="B14" s="28"/>
      <c r="C14" s="4"/>
    </row>
    <row r="15" spans="2:6" ht="16.5" customHeight="1">
      <c r="B15" s="614"/>
      <c r="C15" s="603" t="s">
        <v>87</v>
      </c>
      <c r="D15" s="604"/>
      <c r="E15" s="599" t="s">
        <v>98</v>
      </c>
      <c r="F15" s="601" t="s">
        <v>99</v>
      </c>
    </row>
    <row r="16" spans="2:6" ht="15">
      <c r="B16" s="615"/>
      <c r="C16" s="56" t="s">
        <v>10</v>
      </c>
      <c r="D16" s="122" t="s">
        <v>11</v>
      </c>
      <c r="E16" s="612"/>
      <c r="F16" s="613"/>
    </row>
    <row r="17" spans="2:6" ht="15.75" thickBot="1">
      <c r="B17" s="616"/>
      <c r="C17" s="123" t="s">
        <v>267</v>
      </c>
      <c r="D17" s="120" t="s">
        <v>267</v>
      </c>
      <c r="E17" s="245" t="s">
        <v>312</v>
      </c>
      <c r="F17" s="244" t="s">
        <v>312</v>
      </c>
    </row>
    <row r="18" spans="1:6" ht="30">
      <c r="A18" s="10"/>
      <c r="B18" s="121" t="s">
        <v>89</v>
      </c>
      <c r="C18" s="98">
        <v>4947.251351495332</v>
      </c>
      <c r="D18" s="99">
        <f>C18/E18*100</f>
        <v>5278.675745857413</v>
      </c>
      <c r="E18" s="98">
        <v>93.72144813740121</v>
      </c>
      <c r="F18" s="99">
        <v>114.25542632619646</v>
      </c>
    </row>
    <row r="19" spans="1:6" ht="30">
      <c r="A19" s="10"/>
      <c r="B19" s="57" t="s">
        <v>90</v>
      </c>
      <c r="C19" s="62">
        <v>0</v>
      </c>
      <c r="D19" s="62">
        <v>0</v>
      </c>
      <c r="E19" s="62">
        <v>0</v>
      </c>
      <c r="F19" s="62">
        <v>0</v>
      </c>
    </row>
    <row r="20" spans="1:6" ht="30.75" thickBot="1">
      <c r="A20" s="10"/>
      <c r="B20" s="59" t="s">
        <v>91</v>
      </c>
      <c r="C20" s="60">
        <v>4947.251351495332</v>
      </c>
      <c r="D20" s="61">
        <f>C20/E20*100</f>
        <v>5278.675745857413</v>
      </c>
      <c r="E20" s="60">
        <v>93.72144813740121</v>
      </c>
      <c r="F20" s="61">
        <v>114.25542632619646</v>
      </c>
    </row>
    <row r="21" ht="15">
      <c r="C21" s="14"/>
    </row>
    <row r="22" ht="15">
      <c r="B22" s="26"/>
    </row>
  </sheetData>
  <mergeCells count="5">
    <mergeCell ref="C15:D15"/>
    <mergeCell ref="E15:E16"/>
    <mergeCell ref="F15:F16"/>
    <mergeCell ref="B15:B17"/>
    <mergeCell ref="B6:B7"/>
  </mergeCells>
  <conditionalFormatting sqref="C22">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90" zoomScaleNormal="90" workbookViewId="0" topLeftCell="A1">
      <selection activeCell="K30" sqref="K30"/>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93</v>
      </c>
    </row>
    <row r="2" ht="4.5" customHeight="1"/>
    <row r="3" spans="2:11" ht="15">
      <c r="B3" s="52" t="s">
        <v>305</v>
      </c>
      <c r="C3" s="53"/>
      <c r="F3" s="241"/>
      <c r="G3" s="241"/>
      <c r="H3" s="241"/>
      <c r="I3" s="241"/>
      <c r="J3" s="241"/>
      <c r="K3" s="241"/>
    </row>
    <row r="4" spans="2:11" ht="15">
      <c r="B4" s="28" t="s">
        <v>94</v>
      </c>
      <c r="C4" s="4"/>
      <c r="F4" s="241"/>
      <c r="G4" s="241"/>
      <c r="H4" s="241"/>
      <c r="I4" s="241"/>
      <c r="J4" s="241"/>
      <c r="K4" s="241"/>
    </row>
    <row r="5" spans="2:3" s="334" customFormat="1" ht="15.75" thickBot="1">
      <c r="B5" s="335"/>
      <c r="C5" s="4"/>
    </row>
    <row r="6" spans="2:7" s="334" customFormat="1" ht="60">
      <c r="B6" s="617"/>
      <c r="C6" s="368" t="s">
        <v>114</v>
      </c>
      <c r="D6" s="357" t="s">
        <v>311</v>
      </c>
      <c r="E6" s="358" t="s">
        <v>102</v>
      </c>
      <c r="F6" s="358" t="s">
        <v>103</v>
      </c>
      <c r="G6" s="358" t="s">
        <v>105</v>
      </c>
    </row>
    <row r="7" spans="2:7" s="334" customFormat="1" ht="15.75" thickBot="1">
      <c r="B7" s="618"/>
      <c r="C7" s="374" t="s">
        <v>266</v>
      </c>
      <c r="D7" s="371" t="s">
        <v>86</v>
      </c>
      <c r="E7" s="372" t="s">
        <v>267</v>
      </c>
      <c r="F7" s="377" t="s">
        <v>104</v>
      </c>
      <c r="G7" s="372" t="s">
        <v>267</v>
      </c>
    </row>
    <row r="8" spans="2:7" s="334" customFormat="1" ht="15">
      <c r="B8" s="375" t="s">
        <v>96</v>
      </c>
      <c r="C8" s="376"/>
      <c r="D8" s="369"/>
      <c r="E8" s="370">
        <v>0</v>
      </c>
      <c r="F8" s="370">
        <v>0</v>
      </c>
      <c r="G8" s="373">
        <v>0</v>
      </c>
    </row>
    <row r="9" spans="2:7" s="334" customFormat="1" ht="15">
      <c r="B9" s="366" t="s">
        <v>369</v>
      </c>
      <c r="C9" s="365">
        <v>0</v>
      </c>
      <c r="D9" s="378">
        <v>0</v>
      </c>
      <c r="E9" s="359">
        <v>0</v>
      </c>
      <c r="F9" s="359"/>
      <c r="G9" s="359"/>
    </row>
    <row r="10" spans="2:7" s="334" customFormat="1" ht="15">
      <c r="B10" s="360" t="s">
        <v>97</v>
      </c>
      <c r="C10" s="365"/>
      <c r="D10" s="378"/>
      <c r="E10" s="359">
        <v>0</v>
      </c>
      <c r="F10" s="359">
        <v>0</v>
      </c>
      <c r="G10" s="361">
        <v>0</v>
      </c>
    </row>
    <row r="11" spans="2:7" s="334" customFormat="1" ht="15">
      <c r="B11" s="366" t="s">
        <v>370</v>
      </c>
      <c r="C11" s="365">
        <v>0</v>
      </c>
      <c r="D11" s="378">
        <v>0</v>
      </c>
      <c r="E11" s="359">
        <v>0</v>
      </c>
      <c r="F11" s="359"/>
      <c r="G11" s="359"/>
    </row>
    <row r="12" spans="2:7" s="334" customFormat="1" ht="15">
      <c r="B12" s="360" t="s">
        <v>100</v>
      </c>
      <c r="C12" s="365"/>
      <c r="D12" s="378"/>
      <c r="E12" s="359">
        <v>0</v>
      </c>
      <c r="F12" s="359">
        <v>0</v>
      </c>
      <c r="G12" s="361">
        <v>0</v>
      </c>
    </row>
    <row r="13" spans="2:7" s="334" customFormat="1" ht="15">
      <c r="B13" s="366" t="s">
        <v>371</v>
      </c>
      <c r="C13" s="365">
        <v>0</v>
      </c>
      <c r="D13" s="378">
        <v>0</v>
      </c>
      <c r="E13" s="359">
        <v>0</v>
      </c>
      <c r="F13" s="359"/>
      <c r="G13" s="359"/>
    </row>
    <row r="14" spans="2:7" s="334" customFormat="1" ht="15">
      <c r="B14" s="366" t="s">
        <v>372</v>
      </c>
      <c r="C14" s="365">
        <v>0</v>
      </c>
      <c r="D14" s="378">
        <v>0</v>
      </c>
      <c r="E14" s="359">
        <v>0</v>
      </c>
      <c r="F14" s="359"/>
      <c r="G14" s="359"/>
    </row>
    <row r="15" spans="2:7" s="334" customFormat="1" ht="15">
      <c r="B15" s="366" t="s">
        <v>373</v>
      </c>
      <c r="C15" s="365">
        <v>0</v>
      </c>
      <c r="D15" s="378">
        <v>0</v>
      </c>
      <c r="E15" s="359">
        <v>0</v>
      </c>
      <c r="F15" s="359"/>
      <c r="G15" s="359"/>
    </row>
    <row r="16" spans="2:7" s="334" customFormat="1" ht="15">
      <c r="B16" s="366" t="s">
        <v>374</v>
      </c>
      <c r="C16" s="365">
        <v>0</v>
      </c>
      <c r="D16" s="378">
        <v>0</v>
      </c>
      <c r="E16" s="359">
        <v>0</v>
      </c>
      <c r="F16" s="359"/>
      <c r="G16" s="359"/>
    </row>
    <row r="17" spans="2:7" s="334" customFormat="1" ht="15">
      <c r="B17" s="360" t="s">
        <v>101</v>
      </c>
      <c r="C17" s="364"/>
      <c r="D17" s="379"/>
      <c r="E17" s="363">
        <v>0</v>
      </c>
      <c r="F17" s="359">
        <v>0</v>
      </c>
      <c r="G17" s="361">
        <v>0</v>
      </c>
    </row>
    <row r="18" spans="2:7" s="334" customFormat="1" ht="15.75" thickBot="1">
      <c r="B18" s="367" t="s">
        <v>375</v>
      </c>
      <c r="C18" s="380">
        <v>0</v>
      </c>
      <c r="D18" s="381">
        <v>0</v>
      </c>
      <c r="E18" s="362">
        <v>0</v>
      </c>
      <c r="F18" s="362"/>
      <c r="G18" s="362"/>
    </row>
    <row r="19" spans="2:3" ht="15">
      <c r="B19" s="28"/>
      <c r="C19" s="4"/>
    </row>
    <row r="20" spans="2:3" ht="15">
      <c r="B20" s="28"/>
      <c r="C20" s="4"/>
    </row>
    <row r="21" ht="14.25" customHeight="1" thickBot="1">
      <c r="C21" s="4"/>
    </row>
    <row r="22" spans="2:6" ht="16.5" customHeight="1">
      <c r="B22" s="614"/>
      <c r="C22" s="603" t="s">
        <v>87</v>
      </c>
      <c r="D22" s="604"/>
      <c r="E22" s="599" t="s">
        <v>98</v>
      </c>
      <c r="F22" s="601" t="s">
        <v>99</v>
      </c>
    </row>
    <row r="23" spans="2:6" ht="15">
      <c r="B23" s="615"/>
      <c r="C23" s="56" t="s">
        <v>10</v>
      </c>
      <c r="D23" s="122" t="s">
        <v>11</v>
      </c>
      <c r="E23" s="612"/>
      <c r="F23" s="613"/>
    </row>
    <row r="24" spans="2:6" ht="15.75" thickBot="1">
      <c r="B24" s="616"/>
      <c r="C24" s="123" t="s">
        <v>267</v>
      </c>
      <c r="D24" s="120" t="s">
        <v>267</v>
      </c>
      <c r="E24" s="247" t="s">
        <v>312</v>
      </c>
      <c r="F24" s="246" t="s">
        <v>312</v>
      </c>
    </row>
    <row r="25" spans="1:6" ht="15">
      <c r="A25" s="10"/>
      <c r="B25" s="116" t="s">
        <v>95</v>
      </c>
      <c r="C25" s="296">
        <v>14163.182016215085</v>
      </c>
      <c r="D25" s="297">
        <f>C25/E25*100</f>
        <v>15050.368643440663</v>
      </c>
      <c r="E25" s="128">
        <v>94.10521663459562</v>
      </c>
      <c r="F25" s="129">
        <v>99.64206946348769</v>
      </c>
    </row>
    <row r="26" spans="1:6" ht="15">
      <c r="A26" s="10"/>
      <c r="B26" s="57" t="s">
        <v>96</v>
      </c>
      <c r="C26" s="58">
        <v>3903.935270675915</v>
      </c>
      <c r="D26" s="298">
        <f aca="true" t="shared" si="0" ref="D26:D29">C26/E26*100</f>
        <v>3581.5919914457927</v>
      </c>
      <c r="E26" s="67">
        <v>109.00000000000001</v>
      </c>
      <c r="F26" s="68">
        <v>111.66829999999986</v>
      </c>
    </row>
    <row r="27" spans="1:6" ht="15">
      <c r="A27" s="10"/>
      <c r="B27" s="57" t="s">
        <v>97</v>
      </c>
      <c r="C27" s="58">
        <v>1029.4128242407864</v>
      </c>
      <c r="D27" s="298">
        <f t="shared" si="0"/>
        <v>1047.2154875287756</v>
      </c>
      <c r="E27" s="65">
        <v>98.3</v>
      </c>
      <c r="F27" s="66">
        <v>105.26795479402111</v>
      </c>
    </row>
    <row r="28" spans="1:6" ht="15">
      <c r="A28" s="10"/>
      <c r="B28" s="57" t="s">
        <v>100</v>
      </c>
      <c r="C28" s="62">
        <v>9052.852857927408</v>
      </c>
      <c r="D28" s="298">
        <f t="shared" si="0"/>
        <v>10240.78377593598</v>
      </c>
      <c r="E28" s="65">
        <v>88.4</v>
      </c>
      <c r="F28" s="66">
        <v>95.46486768503206</v>
      </c>
    </row>
    <row r="29" spans="1:6" ht="15.75" thickBot="1">
      <c r="A29" s="10"/>
      <c r="B29" s="59" t="s">
        <v>101</v>
      </c>
      <c r="C29" s="60">
        <v>176.9810633709775</v>
      </c>
      <c r="D29" s="299">
        <f t="shared" si="0"/>
        <v>180.7773885301098</v>
      </c>
      <c r="E29" s="69">
        <v>97.9</v>
      </c>
      <c r="F29" s="70">
        <v>103.30513359220895</v>
      </c>
    </row>
    <row r="30" ht="15">
      <c r="C30" s="14"/>
    </row>
    <row r="31" ht="15">
      <c r="B31" s="26"/>
    </row>
  </sheetData>
  <mergeCells count="5">
    <mergeCell ref="C22:D22"/>
    <mergeCell ref="E22:E23"/>
    <mergeCell ref="F22:F23"/>
    <mergeCell ref="B22:B24"/>
    <mergeCell ref="B6:B7"/>
  </mergeCells>
  <conditionalFormatting sqref="C31">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106</v>
      </c>
    </row>
    <row r="2" spans="6:11" ht="4.5" customHeight="1">
      <c r="F2" s="241"/>
      <c r="G2" s="241"/>
      <c r="H2" s="241"/>
      <c r="I2" s="241"/>
      <c r="J2" s="241"/>
      <c r="K2" s="241"/>
    </row>
    <row r="3" spans="2:11" ht="15">
      <c r="B3" s="52" t="s">
        <v>304</v>
      </c>
      <c r="C3" s="53"/>
      <c r="F3" s="241"/>
      <c r="G3" s="241"/>
      <c r="H3" s="241"/>
      <c r="I3" s="241"/>
      <c r="J3" s="241"/>
      <c r="K3" s="241"/>
    </row>
    <row r="4" spans="2:11" ht="15">
      <c r="B4" s="28" t="s">
        <v>107</v>
      </c>
      <c r="C4" s="4"/>
      <c r="F4" s="241"/>
      <c r="G4" s="241"/>
      <c r="H4" s="241"/>
      <c r="I4" s="241"/>
      <c r="J4" s="241"/>
      <c r="K4" s="241"/>
    </row>
    <row r="5" spans="2:3" s="355" customFormat="1" ht="15.75" thickBot="1">
      <c r="B5" s="356"/>
      <c r="C5" s="4"/>
    </row>
    <row r="6" spans="2:7" s="355" customFormat="1" ht="60">
      <c r="B6" s="617"/>
      <c r="C6" s="388" t="s">
        <v>114</v>
      </c>
      <c r="D6" s="384" t="s">
        <v>311</v>
      </c>
      <c r="E6" s="385" t="s">
        <v>102</v>
      </c>
      <c r="F6" s="385" t="s">
        <v>103</v>
      </c>
      <c r="G6" s="385" t="s">
        <v>105</v>
      </c>
    </row>
    <row r="7" spans="2:7" s="355" customFormat="1" ht="15.75" thickBot="1">
      <c r="B7" s="618"/>
      <c r="C7" s="394" t="s">
        <v>266</v>
      </c>
      <c r="D7" s="391" t="s">
        <v>86</v>
      </c>
      <c r="E7" s="392" t="s">
        <v>267</v>
      </c>
      <c r="F7" s="397" t="s">
        <v>104</v>
      </c>
      <c r="G7" s="392" t="s">
        <v>267</v>
      </c>
    </row>
    <row r="8" spans="2:7" s="355" customFormat="1" ht="30">
      <c r="B8" s="395" t="s">
        <v>110</v>
      </c>
      <c r="C8" s="396"/>
      <c r="D8" s="389"/>
      <c r="E8" s="390">
        <v>0</v>
      </c>
      <c r="F8" s="390">
        <v>0</v>
      </c>
      <c r="G8" s="393">
        <v>0</v>
      </c>
    </row>
    <row r="9" spans="2:7" s="355" customFormat="1" ht="15.75" thickBot="1">
      <c r="B9" s="387" t="s">
        <v>376</v>
      </c>
      <c r="C9" s="398">
        <v>0</v>
      </c>
      <c r="D9" s="399">
        <v>0</v>
      </c>
      <c r="E9" s="386">
        <v>0</v>
      </c>
      <c r="F9" s="386"/>
      <c r="G9" s="386"/>
    </row>
    <row r="10" spans="2:3" s="355" customFormat="1" ht="15">
      <c r="B10" s="356"/>
      <c r="C10" s="4"/>
    </row>
    <row r="11" ht="14.25" customHeight="1" thickBot="1">
      <c r="C11" s="4"/>
    </row>
    <row r="12" spans="2:6" ht="16.5" customHeight="1">
      <c r="B12" s="614"/>
      <c r="C12" s="603" t="s">
        <v>87</v>
      </c>
      <c r="D12" s="604"/>
      <c r="E12" s="599" t="s">
        <v>98</v>
      </c>
      <c r="F12" s="601" t="s">
        <v>99</v>
      </c>
    </row>
    <row r="13" spans="2:6" ht="15">
      <c r="B13" s="615"/>
      <c r="C13" s="56" t="s">
        <v>10</v>
      </c>
      <c r="D13" s="122" t="s">
        <v>11</v>
      </c>
      <c r="E13" s="612"/>
      <c r="F13" s="613"/>
    </row>
    <row r="14" spans="2:6" ht="15.75" thickBot="1">
      <c r="B14" s="616"/>
      <c r="C14" s="123" t="s">
        <v>267</v>
      </c>
      <c r="D14" s="120" t="s">
        <v>267</v>
      </c>
      <c r="E14" s="249" t="s">
        <v>312</v>
      </c>
      <c r="F14" s="248" t="s">
        <v>312</v>
      </c>
    </row>
    <row r="15" spans="1:6" ht="15">
      <c r="A15" s="10"/>
      <c r="B15" s="116" t="s">
        <v>108</v>
      </c>
      <c r="C15" s="126">
        <v>7323.168453508621</v>
      </c>
      <c r="D15" s="127">
        <f>C15/E15*100</f>
        <v>7865.916706239119</v>
      </c>
      <c r="E15" s="128">
        <v>93.10000000000001</v>
      </c>
      <c r="F15" s="129">
        <v>105.04404552972204</v>
      </c>
    </row>
    <row r="16" spans="1:6" ht="30">
      <c r="A16" s="10"/>
      <c r="B16" s="57" t="s">
        <v>109</v>
      </c>
      <c r="C16" s="62">
        <v>0</v>
      </c>
      <c r="D16" s="62">
        <v>0</v>
      </c>
      <c r="E16" s="62">
        <v>0</v>
      </c>
      <c r="F16" s="62">
        <v>0</v>
      </c>
    </row>
    <row r="17" spans="1:6" ht="30.75" thickBot="1">
      <c r="A17" s="10"/>
      <c r="B17" s="59" t="s">
        <v>110</v>
      </c>
      <c r="C17" s="60">
        <v>7323.168453508621</v>
      </c>
      <c r="D17" s="64">
        <f>C17/E17*100</f>
        <v>7865.916706239119</v>
      </c>
      <c r="E17" s="69">
        <v>93.10000000000001</v>
      </c>
      <c r="F17" s="70">
        <v>105.04404552972204</v>
      </c>
    </row>
    <row r="18" ht="15">
      <c r="C18" s="14"/>
    </row>
    <row r="19" ht="15">
      <c r="B19" s="26"/>
    </row>
  </sheetData>
  <mergeCells count="5">
    <mergeCell ref="C12:D12"/>
    <mergeCell ref="E12:E13"/>
    <mergeCell ref="F12:F13"/>
    <mergeCell ref="B12:B14"/>
    <mergeCell ref="B6:B7"/>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111</v>
      </c>
    </row>
    <row r="2" ht="4.5" customHeight="1"/>
    <row r="3" spans="2:3" ht="29.45" customHeight="1">
      <c r="B3" s="52" t="s">
        <v>303</v>
      </c>
      <c r="C3" s="53"/>
    </row>
    <row r="4" spans="2:3" ht="15">
      <c r="B4" s="28" t="s">
        <v>112</v>
      </c>
      <c r="C4" s="4"/>
    </row>
    <row r="5" spans="2:3" s="382" customFormat="1" ht="15.75" thickBot="1">
      <c r="B5" s="383"/>
      <c r="C5" s="4"/>
    </row>
    <row r="6" spans="2:5" s="382" customFormat="1" ht="30">
      <c r="B6" s="617"/>
      <c r="C6" s="402" t="s">
        <v>377</v>
      </c>
      <c r="D6" s="402" t="s">
        <v>378</v>
      </c>
      <c r="E6" s="402" t="s">
        <v>105</v>
      </c>
    </row>
    <row r="7" spans="2:5" s="382" customFormat="1" ht="15.75" thickBot="1">
      <c r="B7" s="618"/>
      <c r="C7" s="403" t="s">
        <v>267</v>
      </c>
      <c r="D7" s="404" t="s">
        <v>104</v>
      </c>
      <c r="E7" s="403" t="s">
        <v>267</v>
      </c>
    </row>
    <row r="8" spans="2:5" s="382" customFormat="1" ht="30.75" thickBot="1">
      <c r="B8" s="405" t="s">
        <v>113</v>
      </c>
      <c r="C8" s="406">
        <v>0</v>
      </c>
      <c r="D8" s="407">
        <v>0</v>
      </c>
      <c r="E8" s="408">
        <v>0</v>
      </c>
    </row>
    <row r="9" spans="2:3" s="382" customFormat="1" ht="15">
      <c r="B9" s="383"/>
      <c r="C9" s="4"/>
    </row>
    <row r="10" ht="14.25" customHeight="1" thickBot="1">
      <c r="C10" s="4"/>
    </row>
    <row r="11" spans="2:6" ht="16.5" customHeight="1">
      <c r="B11" s="614"/>
      <c r="C11" s="603" t="s">
        <v>87</v>
      </c>
      <c r="D11" s="604"/>
      <c r="E11" s="599" t="s">
        <v>98</v>
      </c>
      <c r="F11" s="601" t="s">
        <v>99</v>
      </c>
    </row>
    <row r="12" spans="2:6" ht="15">
      <c r="B12" s="615"/>
      <c r="C12" s="56" t="s">
        <v>10</v>
      </c>
      <c r="D12" s="122" t="s">
        <v>11</v>
      </c>
      <c r="E12" s="612"/>
      <c r="F12" s="613"/>
    </row>
    <row r="13" spans="2:6" ht="15.75" thickBot="1">
      <c r="B13" s="616"/>
      <c r="C13" s="123" t="s">
        <v>267</v>
      </c>
      <c r="D13" s="120" t="s">
        <v>267</v>
      </c>
      <c r="E13" s="251" t="s">
        <v>312</v>
      </c>
      <c r="F13" s="250" t="s">
        <v>312</v>
      </c>
    </row>
    <row r="14" spans="1:6" ht="30.75" thickBot="1">
      <c r="A14" s="10"/>
      <c r="B14" s="130" t="s">
        <v>113</v>
      </c>
      <c r="C14" s="131">
        <v>5826.7615027470465</v>
      </c>
      <c r="D14" s="132">
        <f>C14/E14*100</f>
        <v>5751.98568879274</v>
      </c>
      <c r="E14" s="133">
        <v>101.30000000000001</v>
      </c>
      <c r="F14" s="134">
        <v>102.37180504350754</v>
      </c>
    </row>
    <row r="15" ht="15">
      <c r="C15" s="14"/>
    </row>
    <row r="16" ht="15">
      <c r="B16" s="26"/>
    </row>
  </sheetData>
  <mergeCells count="5">
    <mergeCell ref="C11:D11"/>
    <mergeCell ref="E11:E12"/>
    <mergeCell ref="F11:F12"/>
    <mergeCell ref="B11:B13"/>
    <mergeCell ref="B6:B7"/>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zoomScale="87" zoomScaleNormal="87" workbookViewId="0" topLeftCell="A1"/>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8515625" style="5" customWidth="1"/>
  </cols>
  <sheetData>
    <row r="1" ht="18.75">
      <c r="B1" s="6" t="s">
        <v>26</v>
      </c>
    </row>
    <row r="2" ht="4.5" customHeight="1"/>
    <row r="3" spans="2:3" ht="15">
      <c r="B3" s="300" t="s">
        <v>361</v>
      </c>
      <c r="C3" s="4" t="s">
        <v>27</v>
      </c>
    </row>
    <row r="4" spans="2:3" ht="15">
      <c r="B4" s="8" t="s">
        <v>28</v>
      </c>
      <c r="C4" s="29" t="s">
        <v>258</v>
      </c>
    </row>
    <row r="5" ht="14.25" customHeight="1">
      <c r="C5" s="4" t="s">
        <v>259</v>
      </c>
    </row>
    <row r="6" ht="14.25" customHeight="1" thickBot="1"/>
    <row r="7" spans="2:4" ht="16.5" customHeight="1" thickBot="1">
      <c r="B7" s="105"/>
      <c r="C7" s="106" t="s">
        <v>3</v>
      </c>
      <c r="D7" s="9"/>
    </row>
    <row r="8" spans="1:3" ht="15">
      <c r="A8" s="10">
        <v>1</v>
      </c>
      <c r="B8" s="103" t="s">
        <v>0</v>
      </c>
      <c r="C8" s="104">
        <v>4820.261695026107</v>
      </c>
    </row>
    <row r="9" spans="1:3" ht="15">
      <c r="A9" s="10">
        <v>2</v>
      </c>
      <c r="B9" s="11" t="s">
        <v>8</v>
      </c>
      <c r="C9" s="30"/>
    </row>
    <row r="10" spans="1:3" ht="15">
      <c r="A10" s="10">
        <v>3</v>
      </c>
      <c r="B10" s="12" t="s">
        <v>2</v>
      </c>
      <c r="C10" s="31">
        <v>4820.261695026107</v>
      </c>
    </row>
    <row r="11" spans="1:3" ht="15">
      <c r="A11" s="10">
        <v>6</v>
      </c>
      <c r="B11" s="11" t="s">
        <v>29</v>
      </c>
      <c r="C11" s="30">
        <v>105.63906534</v>
      </c>
    </row>
    <row r="12" spans="2:3" ht="15.75" thickBot="1">
      <c r="B12" s="13" t="s">
        <v>30</v>
      </c>
      <c r="C12" s="36">
        <f>IF(ISNUMBER(C11)=TRUE,C10-C11,C10)</f>
        <v>4714.622629686107</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41"/>
    </row>
    <row r="16" spans="2:14" ht="15.75" thickBot="1">
      <c r="B16" s="598"/>
      <c r="C16" s="600"/>
      <c r="D16" s="602"/>
      <c r="E16" s="100" t="s">
        <v>10</v>
      </c>
      <c r="F16" s="101" t="s">
        <v>11</v>
      </c>
      <c r="G16" s="100" t="s">
        <v>10</v>
      </c>
      <c r="H16" s="101" t="s">
        <v>11</v>
      </c>
      <c r="I16" s="100" t="s">
        <v>10</v>
      </c>
      <c r="J16" s="101" t="s">
        <v>11</v>
      </c>
      <c r="K16" s="100" t="s">
        <v>10</v>
      </c>
      <c r="L16" s="102" t="s">
        <v>11</v>
      </c>
      <c r="N16" s="241"/>
    </row>
    <row r="17" spans="1:14" ht="15">
      <c r="A17" s="10">
        <v>7</v>
      </c>
      <c r="B17" s="95" t="s">
        <v>31</v>
      </c>
      <c r="C17" s="96">
        <v>466.60659999999996</v>
      </c>
      <c r="D17" s="97">
        <v>3996</v>
      </c>
      <c r="E17" s="98">
        <v>1864.56</v>
      </c>
      <c r="F17" s="99"/>
      <c r="G17" s="98"/>
      <c r="H17" s="99"/>
      <c r="I17" s="98"/>
      <c r="J17" s="99"/>
      <c r="K17" s="98"/>
      <c r="L17" s="99"/>
      <c r="N17" s="241"/>
    </row>
    <row r="18" spans="1:14" ht="15">
      <c r="A18" s="10">
        <v>8</v>
      </c>
      <c r="B18" s="18" t="s">
        <v>32</v>
      </c>
      <c r="C18" s="32" t="s">
        <v>257</v>
      </c>
      <c r="D18" s="19" t="s">
        <v>257</v>
      </c>
      <c r="E18" s="20" t="s">
        <v>257</v>
      </c>
      <c r="F18" s="21"/>
      <c r="G18" s="20"/>
      <c r="H18" s="21"/>
      <c r="I18" s="20"/>
      <c r="J18" s="21"/>
      <c r="K18" s="20"/>
      <c r="L18" s="21"/>
      <c r="N18" s="241"/>
    </row>
    <row r="19" spans="1:14" ht="15">
      <c r="A19" s="10">
        <v>10</v>
      </c>
      <c r="B19" s="18" t="s">
        <v>33</v>
      </c>
      <c r="C19" s="32">
        <v>93.03907501208238</v>
      </c>
      <c r="D19" s="19">
        <v>4373.477644428862</v>
      </c>
      <c r="E19" s="20">
        <v>406.9043</v>
      </c>
      <c r="F19" s="21"/>
      <c r="G19" s="20"/>
      <c r="H19" s="21"/>
      <c r="I19" s="20"/>
      <c r="J19" s="21"/>
      <c r="K19" s="20"/>
      <c r="L19" s="21"/>
      <c r="N19" s="241"/>
    </row>
    <row r="20" spans="1:14" ht="15">
      <c r="A20" s="10">
        <v>11</v>
      </c>
      <c r="B20" s="18" t="s">
        <v>34</v>
      </c>
      <c r="C20" s="32">
        <v>15.370865627101574</v>
      </c>
      <c r="D20" s="19">
        <v>4373.477644428862</v>
      </c>
      <c r="E20" s="20">
        <v>67.2241</v>
      </c>
      <c r="F20" s="21"/>
      <c r="G20" s="20"/>
      <c r="H20" s="21"/>
      <c r="I20" s="20"/>
      <c r="J20" s="21"/>
      <c r="K20" s="20"/>
      <c r="L20" s="21"/>
      <c r="N20" s="241"/>
    </row>
    <row r="21" spans="1:14" ht="15">
      <c r="A21" s="10" t="s">
        <v>35</v>
      </c>
      <c r="B21" s="18" t="s">
        <v>36</v>
      </c>
      <c r="C21" s="32">
        <v>0</v>
      </c>
      <c r="D21" s="19">
        <v>0</v>
      </c>
      <c r="E21" s="20">
        <v>0</v>
      </c>
      <c r="F21" s="21"/>
      <c r="G21" s="20"/>
      <c r="H21" s="21"/>
      <c r="I21" s="20"/>
      <c r="J21" s="21"/>
      <c r="K21" s="20"/>
      <c r="L21" s="21"/>
      <c r="N21" s="241"/>
    </row>
    <row r="22" spans="1:14" ht="15">
      <c r="A22" s="10" t="s">
        <v>37</v>
      </c>
      <c r="B22" s="18" t="s">
        <v>38</v>
      </c>
      <c r="C22" s="32">
        <v>4014.361969046924</v>
      </c>
      <c r="D22" s="19">
        <v>4373.47764442886</v>
      </c>
      <c r="E22" s="593">
        <v>18969.2271</v>
      </c>
      <c r="F22" s="21"/>
      <c r="G22" s="20"/>
      <c r="H22" s="21"/>
      <c r="I22" s="20"/>
      <c r="J22" s="21"/>
      <c r="K22" s="20"/>
      <c r="L22" s="21"/>
      <c r="N22" s="241"/>
    </row>
    <row r="23" spans="1:14" ht="15">
      <c r="A23" s="10" t="s">
        <v>39</v>
      </c>
      <c r="B23" s="18" t="s">
        <v>40</v>
      </c>
      <c r="C23" s="32">
        <v>191.50198999999998</v>
      </c>
      <c r="D23" s="19">
        <v>4373.47764442886</v>
      </c>
      <c r="E23" s="594"/>
      <c r="F23" s="21"/>
      <c r="G23" s="20"/>
      <c r="H23" s="21"/>
      <c r="I23" s="20"/>
      <c r="J23" s="21"/>
      <c r="K23" s="20"/>
      <c r="L23" s="21"/>
      <c r="N23" s="241"/>
    </row>
    <row r="24" spans="1:14" ht="15">
      <c r="A24" s="10">
        <v>13</v>
      </c>
      <c r="B24" s="18" t="s">
        <v>41</v>
      </c>
      <c r="C24" s="32" t="s">
        <v>257</v>
      </c>
      <c r="D24" s="19" t="s">
        <v>257</v>
      </c>
      <c r="E24" s="20" t="s">
        <v>257</v>
      </c>
      <c r="F24" s="21"/>
      <c r="G24" s="20"/>
      <c r="H24" s="21"/>
      <c r="I24" s="20"/>
      <c r="J24" s="21"/>
      <c r="K24" s="20"/>
      <c r="L24" s="21"/>
      <c r="N24" s="28" t="str">
        <f aca="true" t="shared" si="0" ref="N24:N25">IF(AND(ISNUMBER(C24)=TRUE,C24&gt;0),ROUND(E24,5)=ROUND(C24*D24/10^3,5),"")</f>
        <v/>
      </c>
    </row>
    <row r="25" spans="1:14" ht="15.75" thickBot="1">
      <c r="A25" s="10">
        <v>16</v>
      </c>
      <c r="B25" s="18" t="s">
        <v>25</v>
      </c>
      <c r="C25" s="32">
        <v>-66.25786999999968</v>
      </c>
      <c r="D25" s="19">
        <v>4373.47764442886</v>
      </c>
      <c r="E25" s="20">
        <v>-289.7773</v>
      </c>
      <c r="F25" s="21"/>
      <c r="G25" s="20"/>
      <c r="H25" s="21"/>
      <c r="I25" s="20"/>
      <c r="J25" s="21"/>
      <c r="K25" s="20"/>
      <c r="L25" s="21"/>
      <c r="N25" s="28" t="str">
        <f t="shared" si="0"/>
        <v/>
      </c>
    </row>
    <row r="26" spans="1:14" ht="15.75" thickBot="1">
      <c r="A26" s="10">
        <v>17</v>
      </c>
      <c r="B26" s="22" t="s">
        <v>9</v>
      </c>
      <c r="C26" s="33">
        <f>SUM(C17:C25)</f>
        <v>4714.622629686109</v>
      </c>
      <c r="D26" s="23"/>
      <c r="E26" s="24">
        <f>SUM(E17:E25)</f>
        <v>21018.138199999998</v>
      </c>
      <c r="F26" s="25">
        <f>E26/C31*100</f>
        <v>19508.873062363724</v>
      </c>
      <c r="G26" s="24">
        <v>0</v>
      </c>
      <c r="H26" s="25">
        <v>0</v>
      </c>
      <c r="I26" s="24">
        <v>0</v>
      </c>
      <c r="J26" s="25">
        <v>0</v>
      </c>
      <c r="K26" s="24">
        <f>E26+G26-I26</f>
        <v>21018.138199999998</v>
      </c>
      <c r="L26" s="25">
        <f>F26+H26-J26</f>
        <v>19508.873062363724</v>
      </c>
      <c r="N26" s="28"/>
    </row>
    <row r="27" spans="3:12" ht="15">
      <c r="C27" s="14"/>
      <c r="E27" s="14"/>
      <c r="F27" s="14"/>
      <c r="G27" s="14"/>
      <c r="H27" s="14"/>
      <c r="I27" s="14"/>
      <c r="J27" s="14"/>
      <c r="K27" s="14"/>
      <c r="L27" s="14"/>
    </row>
    <row r="28" ht="15">
      <c r="B28" s="26"/>
    </row>
    <row r="29" spans="3:12" ht="15.75" thickBot="1">
      <c r="C29" s="14"/>
      <c r="E29" s="14"/>
      <c r="F29" s="14"/>
      <c r="G29" s="14"/>
      <c r="H29" s="14"/>
      <c r="I29" s="14"/>
      <c r="J29" s="14"/>
      <c r="K29" s="14"/>
      <c r="L29" s="14"/>
    </row>
    <row r="30" spans="2:3" ht="15.75" thickBot="1">
      <c r="B30" s="105"/>
      <c r="C30" s="108">
        <v>2020</v>
      </c>
    </row>
    <row r="31" spans="2:3" ht="15">
      <c r="B31" s="267" t="s">
        <v>260</v>
      </c>
      <c r="C31" s="288">
        <v>107.73630097859383</v>
      </c>
    </row>
    <row r="32" spans="2:3" ht="15.75" thickBot="1">
      <c r="B32" s="265" t="s">
        <v>261</v>
      </c>
      <c r="C32" s="289">
        <v>102.222906384686</v>
      </c>
    </row>
    <row r="35" ht="15">
      <c r="C35" s="5" t="s">
        <v>257</v>
      </c>
    </row>
  </sheetData>
  <mergeCells count="8">
    <mergeCell ref="E22:E23"/>
    <mergeCell ref="K15:L15"/>
    <mergeCell ref="B15:B16"/>
    <mergeCell ref="C15:C16"/>
    <mergeCell ref="D15:D16"/>
    <mergeCell ref="E15:F15"/>
    <mergeCell ref="G15:H15"/>
    <mergeCell ref="I15:J15"/>
  </mergeCells>
  <conditionalFormatting sqref="C28">
    <cfRule type="cellIs" priority="11" dxfId="1" operator="equal">
      <formula>FALSE</formula>
    </cfRule>
    <cfRule type="cellIs" priority="12" dxfId="0" operator="equal">
      <formula>TRUE</formula>
    </cfRule>
  </conditionalFormatting>
  <conditionalFormatting sqref="E28">
    <cfRule type="cellIs" priority="9" dxfId="1" operator="equal">
      <formula>FALSE</formula>
    </cfRule>
    <cfRule type="cellIs" priority="10" dxfId="0" operator="equal">
      <formula>TRUE</formula>
    </cfRule>
  </conditionalFormatting>
  <conditionalFormatting sqref="F28">
    <cfRule type="cellIs" priority="7" dxfId="1" operator="equal">
      <formula>FALSE</formula>
    </cfRule>
    <cfRule type="cellIs" priority="8" dxfId="0" operator="equal">
      <formula>TRUE</formula>
    </cfRule>
  </conditionalFormatting>
  <conditionalFormatting sqref="K28">
    <cfRule type="cellIs" priority="5" dxfId="1" operator="equal">
      <formula>FALSE</formula>
    </cfRule>
    <cfRule type="cellIs" priority="6" dxfId="0" operator="equal">
      <formula>TRUE</formula>
    </cfRule>
  </conditionalFormatting>
  <conditionalFormatting sqref="L28">
    <cfRule type="cellIs" priority="3" dxfId="1" operator="equal">
      <formula>FALSE</formula>
    </cfRule>
    <cfRule type="cellIs" priority="4" dxfId="0" operator="equal">
      <formula>TRUE</formula>
    </cfRule>
  </conditionalFormatting>
  <conditionalFormatting sqref="N24:N26">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topLeftCell="A2">
      <selection activeCell="B3" sqref="B3"/>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115</v>
      </c>
    </row>
    <row r="2" ht="4.5" customHeight="1"/>
    <row r="3" spans="2:11" ht="15">
      <c r="B3" s="52" t="s">
        <v>302</v>
      </c>
      <c r="C3" s="53"/>
      <c r="F3" s="241"/>
      <c r="G3" s="241"/>
      <c r="H3" s="241"/>
      <c r="I3" s="241"/>
      <c r="J3" s="241"/>
      <c r="K3" s="241"/>
    </row>
    <row r="4" spans="2:11" ht="15">
      <c r="B4" s="28" t="s">
        <v>116</v>
      </c>
      <c r="C4" s="4"/>
      <c r="F4" s="241"/>
      <c r="G4" s="241"/>
      <c r="H4" s="241"/>
      <c r="I4" s="241"/>
      <c r="J4" s="241"/>
      <c r="K4" s="241"/>
    </row>
    <row r="5" spans="2:3" s="400" customFormat="1" ht="15.75" thickBot="1">
      <c r="B5" s="401"/>
      <c r="C5" s="4"/>
    </row>
    <row r="6" spans="2:5" s="400" customFormat="1" ht="60">
      <c r="B6" s="617"/>
      <c r="C6" s="415" t="s">
        <v>114</v>
      </c>
      <c r="D6" s="411" t="s">
        <v>311</v>
      </c>
      <c r="E6" s="412" t="s">
        <v>102</v>
      </c>
    </row>
    <row r="7" spans="2:5" s="400" customFormat="1" ht="15.75" thickBot="1">
      <c r="B7" s="618"/>
      <c r="C7" s="420" t="s">
        <v>266</v>
      </c>
      <c r="D7" s="418" t="s">
        <v>86</v>
      </c>
      <c r="E7" s="419" t="s">
        <v>267</v>
      </c>
    </row>
    <row r="8" spans="2:5" s="400" customFormat="1" ht="15">
      <c r="B8" s="421" t="s">
        <v>117</v>
      </c>
      <c r="C8" s="422"/>
      <c r="D8" s="416"/>
      <c r="E8" s="417">
        <v>0</v>
      </c>
    </row>
    <row r="9" spans="2:5" ht="15.75" thickBot="1">
      <c r="B9" s="414" t="s">
        <v>379</v>
      </c>
      <c r="C9" s="423">
        <v>0</v>
      </c>
      <c r="D9" s="424">
        <v>0</v>
      </c>
      <c r="E9" s="413">
        <v>0</v>
      </c>
    </row>
    <row r="10" spans="2:3" ht="15">
      <c r="B10" s="28"/>
      <c r="C10" s="4"/>
    </row>
    <row r="11" ht="14.25" customHeight="1" thickBot="1">
      <c r="C11" s="4"/>
    </row>
    <row r="12" spans="2:6" ht="16.5" customHeight="1">
      <c r="B12" s="614"/>
      <c r="C12" s="603" t="s">
        <v>87</v>
      </c>
      <c r="D12" s="604"/>
      <c r="E12" s="599" t="s">
        <v>98</v>
      </c>
      <c r="F12" s="601" t="s">
        <v>99</v>
      </c>
    </row>
    <row r="13" spans="2:6" ht="15">
      <c r="B13" s="615"/>
      <c r="C13" s="56" t="s">
        <v>10</v>
      </c>
      <c r="D13" s="122" t="s">
        <v>11</v>
      </c>
      <c r="E13" s="612"/>
      <c r="F13" s="613"/>
    </row>
    <row r="14" spans="2:6" ht="15.75" thickBot="1">
      <c r="B14" s="616"/>
      <c r="C14" s="123" t="s">
        <v>267</v>
      </c>
      <c r="D14" s="120" t="s">
        <v>267</v>
      </c>
      <c r="E14" s="253" t="s">
        <v>312</v>
      </c>
      <c r="F14" s="252" t="s">
        <v>312</v>
      </c>
    </row>
    <row r="15" spans="1:6" ht="15.75" thickBot="1">
      <c r="A15" s="10"/>
      <c r="B15" s="130" t="s">
        <v>117</v>
      </c>
      <c r="C15" s="131">
        <v>4077.4946899870247</v>
      </c>
      <c r="D15" s="132">
        <f>C15/E15*100</f>
        <v>4081.5762662532784</v>
      </c>
      <c r="E15" s="133">
        <v>99.89999999999999</v>
      </c>
      <c r="F15" s="134">
        <v>107.17797518394315</v>
      </c>
    </row>
    <row r="16" ht="15">
      <c r="C16" s="14"/>
    </row>
    <row r="17" ht="15">
      <c r="B17" s="26"/>
    </row>
  </sheetData>
  <mergeCells count="5">
    <mergeCell ref="C12:D12"/>
    <mergeCell ref="E12:E13"/>
    <mergeCell ref="F12:F13"/>
    <mergeCell ref="B12:B14"/>
    <mergeCell ref="B6:B7"/>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118</v>
      </c>
    </row>
    <row r="2" ht="4.5" customHeight="1"/>
    <row r="3" spans="2:11" ht="15">
      <c r="B3" s="52" t="s">
        <v>301</v>
      </c>
      <c r="C3" s="53"/>
      <c r="F3" s="241"/>
      <c r="G3" s="241"/>
      <c r="H3" s="241"/>
      <c r="I3" s="241"/>
      <c r="J3" s="241"/>
      <c r="K3" s="241"/>
    </row>
    <row r="4" spans="2:11" ht="15">
      <c r="B4" s="28" t="s">
        <v>119</v>
      </c>
      <c r="C4" s="4"/>
      <c r="F4" s="241"/>
      <c r="G4" s="241"/>
      <c r="H4" s="241"/>
      <c r="I4" s="241"/>
      <c r="J4" s="241"/>
      <c r="K4" s="241"/>
    </row>
    <row r="5" spans="2:3" s="409" customFormat="1" ht="15.75" thickBot="1">
      <c r="B5" s="410"/>
      <c r="C5" s="4"/>
    </row>
    <row r="6" spans="2:7" s="409" customFormat="1" ht="60">
      <c r="B6" s="617"/>
      <c r="C6" s="435" t="s">
        <v>364</v>
      </c>
      <c r="D6" s="427" t="s">
        <v>311</v>
      </c>
      <c r="E6" s="428" t="s">
        <v>102</v>
      </c>
      <c r="F6" s="428" t="s">
        <v>380</v>
      </c>
      <c r="G6" s="428" t="s">
        <v>105</v>
      </c>
    </row>
    <row r="7" spans="2:7" s="409" customFormat="1" ht="15.75" thickBot="1">
      <c r="B7" s="618"/>
      <c r="C7" s="441" t="s">
        <v>266</v>
      </c>
      <c r="D7" s="438" t="s">
        <v>86</v>
      </c>
      <c r="E7" s="439" t="s">
        <v>267</v>
      </c>
      <c r="F7" s="444" t="s">
        <v>104</v>
      </c>
      <c r="G7" s="439" t="s">
        <v>267</v>
      </c>
    </row>
    <row r="8" spans="2:7" s="409" customFormat="1" ht="30">
      <c r="B8" s="442" t="s">
        <v>122</v>
      </c>
      <c r="C8" s="443"/>
      <c r="D8" s="436"/>
      <c r="E8" s="437">
        <v>0</v>
      </c>
      <c r="F8" s="437">
        <v>0</v>
      </c>
      <c r="G8" s="440">
        <v>0</v>
      </c>
    </row>
    <row r="9" spans="2:7" s="409" customFormat="1" ht="15">
      <c r="B9" s="432" t="s">
        <v>381</v>
      </c>
      <c r="C9" s="445">
        <v>0</v>
      </c>
      <c r="D9" s="446">
        <v>0</v>
      </c>
      <c r="E9" s="429">
        <v>0</v>
      </c>
      <c r="F9" s="429"/>
      <c r="G9" s="430"/>
    </row>
    <row r="10" spans="2:7" s="409" customFormat="1" ht="15">
      <c r="B10" s="432" t="s">
        <v>382</v>
      </c>
      <c r="C10" s="445">
        <v>0</v>
      </c>
      <c r="D10" s="446">
        <v>0</v>
      </c>
      <c r="E10" s="429">
        <v>0</v>
      </c>
      <c r="F10" s="429"/>
      <c r="G10" s="430"/>
    </row>
    <row r="11" spans="2:7" s="409" customFormat="1" ht="15.75" thickBot="1">
      <c r="B11" s="433" t="s">
        <v>383</v>
      </c>
      <c r="C11" s="447">
        <v>0</v>
      </c>
      <c r="D11" s="448">
        <v>0</v>
      </c>
      <c r="E11" s="431">
        <v>0</v>
      </c>
      <c r="F11" s="431"/>
      <c r="G11" s="434"/>
    </row>
    <row r="12" spans="2:3" s="409" customFormat="1" ht="15">
      <c r="B12" s="410"/>
      <c r="C12" s="4"/>
    </row>
    <row r="13" ht="14.25" customHeight="1" thickBot="1">
      <c r="C13" s="4"/>
    </row>
    <row r="14" spans="2:6" ht="16.5" customHeight="1">
      <c r="B14" s="614"/>
      <c r="C14" s="603" t="s">
        <v>87</v>
      </c>
      <c r="D14" s="604"/>
      <c r="E14" s="599" t="s">
        <v>98</v>
      </c>
      <c r="F14" s="601" t="s">
        <v>99</v>
      </c>
    </row>
    <row r="15" spans="2:6" ht="15">
      <c r="B15" s="615"/>
      <c r="C15" s="56" t="s">
        <v>10</v>
      </c>
      <c r="D15" s="122" t="s">
        <v>11</v>
      </c>
      <c r="E15" s="612"/>
      <c r="F15" s="613"/>
    </row>
    <row r="16" spans="2:6" ht="15.75" thickBot="1">
      <c r="B16" s="616"/>
      <c r="C16" s="123" t="s">
        <v>267</v>
      </c>
      <c r="D16" s="120" t="s">
        <v>267</v>
      </c>
      <c r="E16" s="255" t="s">
        <v>312</v>
      </c>
      <c r="F16" s="254" t="s">
        <v>312</v>
      </c>
    </row>
    <row r="17" spans="1:6" ht="15">
      <c r="A17" s="10"/>
      <c r="B17" s="116" t="s">
        <v>120</v>
      </c>
      <c r="C17" s="126">
        <v>35705.536095857715</v>
      </c>
      <c r="D17" s="127">
        <f>C17/E17*100</f>
        <v>35751.561019604575</v>
      </c>
      <c r="E17" s="128">
        <v>99.87126457577162</v>
      </c>
      <c r="F17" s="129">
        <v>104.21312029643912</v>
      </c>
    </row>
    <row r="18" spans="1:6" ht="30">
      <c r="A18" s="10"/>
      <c r="B18" s="57" t="s">
        <v>121</v>
      </c>
      <c r="C18" s="62">
        <v>0</v>
      </c>
      <c r="D18" s="63">
        <v>0</v>
      </c>
      <c r="E18" s="67">
        <v>0</v>
      </c>
      <c r="F18" s="68">
        <v>0</v>
      </c>
    </row>
    <row r="19" spans="1:6" ht="30">
      <c r="A19" s="10"/>
      <c r="B19" s="72" t="s">
        <v>122</v>
      </c>
      <c r="C19" s="73">
        <v>17480.659895857712</v>
      </c>
      <c r="D19" s="74">
        <f>C19/E19*100</f>
        <v>17653.755667433656</v>
      </c>
      <c r="E19" s="75">
        <v>99.01949605037721</v>
      </c>
      <c r="F19" s="76">
        <v>100.35395662462463</v>
      </c>
    </row>
    <row r="20" spans="1:6" ht="30.75" thickBot="1">
      <c r="A20" s="10"/>
      <c r="B20" s="59" t="s">
        <v>123</v>
      </c>
      <c r="C20" s="60">
        <v>18224.876200000002</v>
      </c>
      <c r="D20" s="60">
        <f>C20/E20*100</f>
        <v>18097.80535398317</v>
      </c>
      <c r="E20" s="69">
        <v>100.70213400758487</v>
      </c>
      <c r="F20" s="70">
        <v>108.27471846403576</v>
      </c>
    </row>
    <row r="21" ht="15">
      <c r="C21" s="14"/>
    </row>
    <row r="22" spans="2:4" ht="15">
      <c r="B22" s="26"/>
      <c r="D22" s="80"/>
    </row>
    <row r="23" ht="15">
      <c r="D23" s="80"/>
    </row>
    <row r="24" ht="15">
      <c r="D24" s="80"/>
    </row>
    <row r="25" ht="15">
      <c r="D25" s="80"/>
    </row>
  </sheetData>
  <mergeCells count="5">
    <mergeCell ref="C14:D14"/>
    <mergeCell ref="E14:E15"/>
    <mergeCell ref="F14:F15"/>
    <mergeCell ref="B14:B16"/>
    <mergeCell ref="B6:B7"/>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124</v>
      </c>
    </row>
    <row r="2" ht="4.5" customHeight="1"/>
    <row r="3" spans="2:11" ht="15">
      <c r="B3" s="52" t="s">
        <v>300</v>
      </c>
      <c r="C3" s="53"/>
      <c r="F3" s="241"/>
      <c r="G3" s="241"/>
      <c r="H3" s="241"/>
      <c r="I3" s="241"/>
      <c r="J3" s="241"/>
      <c r="K3" s="241"/>
    </row>
    <row r="4" spans="2:11" ht="15">
      <c r="B4" s="28" t="s">
        <v>125</v>
      </c>
      <c r="C4" s="4"/>
      <c r="F4" s="241"/>
      <c r="G4" s="241"/>
      <c r="H4" s="241"/>
      <c r="I4" s="241"/>
      <c r="J4" s="241"/>
      <c r="K4" s="241"/>
    </row>
    <row r="5" spans="2:3" s="425" customFormat="1" ht="15.75" thickBot="1">
      <c r="B5" s="426"/>
      <c r="C5" s="4"/>
    </row>
    <row r="6" spans="2:7" s="425" customFormat="1" ht="60">
      <c r="B6" s="617"/>
      <c r="C6" s="457" t="s">
        <v>114</v>
      </c>
      <c r="D6" s="451" t="s">
        <v>311</v>
      </c>
      <c r="E6" s="452" t="s">
        <v>102</v>
      </c>
      <c r="F6" s="452" t="s">
        <v>103</v>
      </c>
      <c r="G6" s="452" t="s">
        <v>105</v>
      </c>
    </row>
    <row r="7" spans="2:7" s="425" customFormat="1" ht="15.75" thickBot="1">
      <c r="B7" s="618"/>
      <c r="C7" s="464" t="s">
        <v>266</v>
      </c>
      <c r="D7" s="459" t="s">
        <v>86</v>
      </c>
      <c r="E7" s="460" t="s">
        <v>267</v>
      </c>
      <c r="F7" s="466" t="s">
        <v>104</v>
      </c>
      <c r="G7" s="460" t="s">
        <v>267</v>
      </c>
    </row>
    <row r="8" spans="2:7" s="425" customFormat="1" ht="15">
      <c r="B8" s="465" t="s">
        <v>126</v>
      </c>
      <c r="C8" s="461"/>
      <c r="D8" s="462"/>
      <c r="E8" s="458">
        <v>0</v>
      </c>
      <c r="F8" s="458">
        <v>11.383356494565685</v>
      </c>
      <c r="G8" s="463">
        <v>0</v>
      </c>
    </row>
    <row r="9" spans="2:7" s="425" customFormat="1" ht="15">
      <c r="B9" s="456" t="s">
        <v>384</v>
      </c>
      <c r="C9" s="470">
        <v>0</v>
      </c>
      <c r="D9" s="470">
        <v>0</v>
      </c>
      <c r="E9" s="454">
        <v>0</v>
      </c>
      <c r="F9" s="454"/>
      <c r="G9" s="455"/>
    </row>
    <row r="10" spans="2:7" s="425" customFormat="1" ht="30.75" thickBot="1">
      <c r="B10" s="467" t="s">
        <v>385</v>
      </c>
      <c r="C10" s="468">
        <v>0</v>
      </c>
      <c r="D10" s="469">
        <v>0</v>
      </c>
      <c r="E10" s="453">
        <v>0</v>
      </c>
      <c r="F10" s="453"/>
      <c r="G10" s="453"/>
    </row>
    <row r="11" spans="2:3" s="425" customFormat="1" ht="15">
      <c r="B11" s="426"/>
      <c r="C11" s="4"/>
    </row>
    <row r="12" ht="14.25" customHeight="1" thickBot="1">
      <c r="C12" s="4"/>
    </row>
    <row r="13" spans="2:6" ht="16.5" customHeight="1">
      <c r="B13" s="614"/>
      <c r="C13" s="603" t="s">
        <v>87</v>
      </c>
      <c r="D13" s="604"/>
      <c r="E13" s="599" t="s">
        <v>98</v>
      </c>
      <c r="F13" s="601" t="s">
        <v>99</v>
      </c>
    </row>
    <row r="14" spans="2:6" ht="15">
      <c r="B14" s="615"/>
      <c r="C14" s="56" t="s">
        <v>10</v>
      </c>
      <c r="D14" s="122" t="s">
        <v>11</v>
      </c>
      <c r="E14" s="612"/>
      <c r="F14" s="613"/>
    </row>
    <row r="15" spans="2:6" ht="15.75" thickBot="1">
      <c r="B15" s="616"/>
      <c r="C15" s="123" t="s">
        <v>267</v>
      </c>
      <c r="D15" s="120" t="s">
        <v>267</v>
      </c>
      <c r="E15" s="257" t="s">
        <v>312</v>
      </c>
      <c r="F15" s="256" t="s">
        <v>312</v>
      </c>
    </row>
    <row r="16" spans="1:6" ht="15.75" thickBot="1">
      <c r="A16" s="10"/>
      <c r="B16" s="130" t="s">
        <v>126</v>
      </c>
      <c r="C16" s="131">
        <v>5969.739548943359</v>
      </c>
      <c r="D16" s="132">
        <f>C16/E16*100</f>
        <v>5663.889515126527</v>
      </c>
      <c r="E16" s="133">
        <v>105.4</v>
      </c>
      <c r="F16" s="134">
        <v>100.27029384198754</v>
      </c>
    </row>
    <row r="17" ht="15">
      <c r="C17" s="14"/>
    </row>
    <row r="18" ht="15">
      <c r="B18" s="26"/>
    </row>
  </sheetData>
  <mergeCells count="5">
    <mergeCell ref="C13:D13"/>
    <mergeCell ref="E13:E14"/>
    <mergeCell ref="F13:F14"/>
    <mergeCell ref="B13:B15"/>
    <mergeCell ref="B6:B7"/>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127</v>
      </c>
    </row>
    <row r="2" ht="4.5" customHeight="1"/>
    <row r="3" spans="2:11" ht="15">
      <c r="B3" s="52" t="s">
        <v>299</v>
      </c>
      <c r="C3" s="53"/>
      <c r="F3" s="241"/>
      <c r="G3" s="241"/>
      <c r="H3" s="241"/>
      <c r="I3" s="241"/>
      <c r="J3" s="241"/>
      <c r="K3" s="241"/>
    </row>
    <row r="4" spans="2:11" ht="15">
      <c r="B4" s="28" t="s">
        <v>125</v>
      </c>
      <c r="C4" s="4"/>
      <c r="F4" s="241"/>
      <c r="G4" s="241"/>
      <c r="H4" s="241"/>
      <c r="I4" s="241"/>
      <c r="J4" s="241"/>
      <c r="K4" s="241"/>
    </row>
    <row r="5" spans="2:3" s="449" customFormat="1" ht="15.75" thickBot="1">
      <c r="B5" s="450"/>
      <c r="C5" s="4"/>
    </row>
    <row r="6" spans="2:7" s="449" customFormat="1" ht="60">
      <c r="B6" s="617"/>
      <c r="C6" s="478" t="s">
        <v>114</v>
      </c>
      <c r="D6" s="473" t="s">
        <v>311</v>
      </c>
      <c r="E6" s="474" t="s">
        <v>102</v>
      </c>
      <c r="F6" s="474" t="s">
        <v>103</v>
      </c>
      <c r="G6" s="474" t="s">
        <v>105</v>
      </c>
    </row>
    <row r="7" spans="2:7" s="449" customFormat="1" ht="15.75" thickBot="1">
      <c r="B7" s="618"/>
      <c r="C7" s="485" t="s">
        <v>266</v>
      </c>
      <c r="D7" s="480" t="s">
        <v>86</v>
      </c>
      <c r="E7" s="481" t="s">
        <v>267</v>
      </c>
      <c r="F7" s="487" t="s">
        <v>104</v>
      </c>
      <c r="G7" s="481" t="s">
        <v>267</v>
      </c>
    </row>
    <row r="8" spans="2:7" s="449" customFormat="1" ht="15">
      <c r="B8" s="486" t="s">
        <v>128</v>
      </c>
      <c r="C8" s="482"/>
      <c r="D8" s="483"/>
      <c r="E8" s="479">
        <v>0</v>
      </c>
      <c r="F8" s="479">
        <v>5.204125677211232</v>
      </c>
      <c r="G8" s="484">
        <v>0</v>
      </c>
    </row>
    <row r="9" spans="2:7" ht="30.75" thickBot="1">
      <c r="B9" s="477" t="s">
        <v>386</v>
      </c>
      <c r="C9" s="488">
        <v>0</v>
      </c>
      <c r="D9" s="489">
        <v>0</v>
      </c>
      <c r="E9" s="475">
        <v>0</v>
      </c>
      <c r="F9" s="475"/>
      <c r="G9" s="476"/>
    </row>
    <row r="10" spans="2:3" ht="15">
      <c r="B10" s="28"/>
      <c r="C10" s="4"/>
    </row>
    <row r="11" ht="14.25" customHeight="1" thickBot="1">
      <c r="C11" s="4"/>
    </row>
    <row r="12" spans="2:6" ht="16.5" customHeight="1">
      <c r="B12" s="614"/>
      <c r="C12" s="603" t="s">
        <v>87</v>
      </c>
      <c r="D12" s="604"/>
      <c r="E12" s="599" t="s">
        <v>98</v>
      </c>
      <c r="F12" s="601" t="s">
        <v>99</v>
      </c>
    </row>
    <row r="13" spans="2:6" ht="15">
      <c r="B13" s="615"/>
      <c r="C13" s="56" t="s">
        <v>10</v>
      </c>
      <c r="D13" s="122" t="s">
        <v>11</v>
      </c>
      <c r="E13" s="612"/>
      <c r="F13" s="613"/>
    </row>
    <row r="14" spans="2:6" ht="15.75" thickBot="1">
      <c r="B14" s="616"/>
      <c r="C14" s="123" t="s">
        <v>267</v>
      </c>
      <c r="D14" s="120" t="s">
        <v>267</v>
      </c>
      <c r="E14" s="259" t="s">
        <v>312</v>
      </c>
      <c r="F14" s="258" t="s">
        <v>312</v>
      </c>
    </row>
    <row r="15" spans="1:6" ht="15.75" thickBot="1">
      <c r="A15" s="10"/>
      <c r="B15" s="130" t="s">
        <v>128</v>
      </c>
      <c r="C15" s="131">
        <v>3993.899657902</v>
      </c>
      <c r="D15" s="132">
        <f>C15/E15*100</f>
        <v>3851.397934331727</v>
      </c>
      <c r="E15" s="133">
        <v>103.69999999999999</v>
      </c>
      <c r="F15" s="134">
        <v>100.66850213594584</v>
      </c>
    </row>
    <row r="16" ht="15">
      <c r="C16" s="14"/>
    </row>
    <row r="17" ht="15">
      <c r="B17" s="26"/>
    </row>
  </sheetData>
  <mergeCells count="5">
    <mergeCell ref="C12:D12"/>
    <mergeCell ref="E12:E13"/>
    <mergeCell ref="F12:F13"/>
    <mergeCell ref="B12:B14"/>
    <mergeCell ref="B6:B7"/>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90" zoomScaleNormal="90" workbookViewId="0" topLeftCell="A2">
      <selection activeCell="B3" sqref="B3"/>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129</v>
      </c>
    </row>
    <row r="2" ht="4.5" customHeight="1"/>
    <row r="3" spans="2:8" ht="15">
      <c r="B3" s="52" t="s">
        <v>298</v>
      </c>
      <c r="C3" s="53"/>
      <c r="E3" s="241"/>
      <c r="F3" s="241"/>
      <c r="G3" s="241"/>
      <c r="H3" s="241"/>
    </row>
    <row r="4" spans="2:8" ht="15">
      <c r="B4" s="28" t="s">
        <v>130</v>
      </c>
      <c r="C4" s="4"/>
      <c r="E4" s="241"/>
      <c r="F4" s="241"/>
      <c r="G4" s="241"/>
      <c r="H4" s="241"/>
    </row>
    <row r="5" spans="2:3" s="471" customFormat="1" ht="15.75" thickBot="1">
      <c r="B5" s="472"/>
      <c r="C5" s="4"/>
    </row>
    <row r="6" spans="2:7" s="471" customFormat="1" ht="15">
      <c r="B6" s="617"/>
      <c r="C6" s="622" t="s">
        <v>114</v>
      </c>
      <c r="D6" s="624" t="s">
        <v>311</v>
      </c>
      <c r="E6" s="624" t="s">
        <v>102</v>
      </c>
      <c r="F6" s="510" t="s">
        <v>387</v>
      </c>
      <c r="G6" s="619" t="s">
        <v>105</v>
      </c>
    </row>
    <row r="7" spans="2:7" s="471" customFormat="1" ht="96">
      <c r="B7" s="621"/>
      <c r="C7" s="623"/>
      <c r="D7" s="625"/>
      <c r="E7" s="625"/>
      <c r="F7" s="502" t="s">
        <v>388</v>
      </c>
      <c r="G7" s="620"/>
    </row>
    <row r="8" spans="2:7" s="471" customFormat="1" ht="15.75" thickBot="1">
      <c r="B8" s="618"/>
      <c r="C8" s="500" t="s">
        <v>266</v>
      </c>
      <c r="D8" s="497" t="s">
        <v>86</v>
      </c>
      <c r="E8" s="506" t="s">
        <v>267</v>
      </c>
      <c r="F8" s="497" t="s">
        <v>267</v>
      </c>
      <c r="G8" s="507" t="s">
        <v>267</v>
      </c>
    </row>
    <row r="9" spans="2:7" s="471" customFormat="1" ht="15">
      <c r="B9" s="501" t="s">
        <v>389</v>
      </c>
      <c r="C9" s="498"/>
      <c r="D9" s="499"/>
      <c r="E9" s="503">
        <v>0</v>
      </c>
      <c r="F9" s="504">
        <v>0</v>
      </c>
      <c r="G9" s="505">
        <v>0</v>
      </c>
    </row>
    <row r="10" spans="2:7" s="471" customFormat="1" ht="15.75" thickBot="1">
      <c r="B10" s="492" t="s">
        <v>390</v>
      </c>
      <c r="C10" s="508">
        <v>0</v>
      </c>
      <c r="D10" s="509">
        <v>0</v>
      </c>
      <c r="E10" s="493">
        <v>0</v>
      </c>
      <c r="F10" s="495"/>
      <c r="G10" s="494"/>
    </row>
    <row r="11" spans="2:3" s="471" customFormat="1" ht="15">
      <c r="B11" s="472"/>
      <c r="C11" s="4"/>
    </row>
    <row r="12" ht="14.25" customHeight="1" thickBot="1">
      <c r="C12" s="4"/>
    </row>
    <row r="13" spans="2:6" ht="16.5" customHeight="1">
      <c r="B13" s="614"/>
      <c r="C13" s="603" t="s">
        <v>87</v>
      </c>
      <c r="D13" s="604"/>
      <c r="E13" s="599" t="s">
        <v>98</v>
      </c>
      <c r="F13" s="601" t="s">
        <v>132</v>
      </c>
    </row>
    <row r="14" spans="2:6" ht="15">
      <c r="B14" s="615"/>
      <c r="C14" s="56" t="s">
        <v>10</v>
      </c>
      <c r="D14" s="122" t="s">
        <v>11</v>
      </c>
      <c r="E14" s="612"/>
      <c r="F14" s="613"/>
    </row>
    <row r="15" spans="2:6" ht="15.75" thickBot="1">
      <c r="B15" s="616"/>
      <c r="C15" s="123" t="s">
        <v>267</v>
      </c>
      <c r="D15" s="120" t="s">
        <v>267</v>
      </c>
      <c r="E15" s="261" t="s">
        <v>312</v>
      </c>
      <c r="F15" s="260" t="s">
        <v>312</v>
      </c>
    </row>
    <row r="16" spans="1:6" ht="15.75" thickBot="1">
      <c r="A16" s="10"/>
      <c r="B16" s="130" t="s">
        <v>131</v>
      </c>
      <c r="C16" s="131">
        <v>3955.831449804749</v>
      </c>
      <c r="D16" s="132">
        <f>C16/E16*100</f>
        <v>3771.0499998138685</v>
      </c>
      <c r="E16" s="133">
        <v>104.90000000000002</v>
      </c>
      <c r="F16" s="134">
        <v>97.73243757313442</v>
      </c>
    </row>
    <row r="17" ht="15">
      <c r="C17" s="14"/>
    </row>
    <row r="18" ht="15">
      <c r="B18" s="26"/>
    </row>
  </sheetData>
  <mergeCells count="9">
    <mergeCell ref="C13:D13"/>
    <mergeCell ref="E13:E14"/>
    <mergeCell ref="F13:F14"/>
    <mergeCell ref="B13:B15"/>
    <mergeCell ref="G6:G7"/>
    <mergeCell ref="B6:B8"/>
    <mergeCell ref="C6:C7"/>
    <mergeCell ref="D6:D7"/>
    <mergeCell ref="E6:E7"/>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0" zoomScaleNormal="90" workbookViewId="0" topLeftCell="A1">
      <selection activeCell="B1" sqref="B1"/>
    </sheetView>
  </sheetViews>
  <sheetFormatPr defaultColWidth="8.8515625" defaultRowHeight="15"/>
  <cols>
    <col min="1" max="1" width="5.00390625" style="5" bestFit="1" customWidth="1"/>
    <col min="2" max="2" width="48.710937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133</v>
      </c>
    </row>
    <row r="2" ht="4.5" customHeight="1"/>
    <row r="3" spans="2:9" ht="15">
      <c r="B3" s="52" t="s">
        <v>297</v>
      </c>
      <c r="C3" s="53"/>
      <c r="D3" s="241"/>
      <c r="E3" s="241"/>
      <c r="F3" s="241"/>
      <c r="G3" s="241"/>
      <c r="H3" s="241"/>
      <c r="I3" s="90"/>
    </row>
    <row r="4" spans="2:9" ht="15">
      <c r="B4" s="28" t="s">
        <v>134</v>
      </c>
      <c r="C4" s="4"/>
      <c r="D4" s="241"/>
      <c r="E4" s="241"/>
      <c r="F4" s="241"/>
      <c r="G4" s="241"/>
      <c r="H4" s="241"/>
      <c r="I4" s="90"/>
    </row>
    <row r="5" spans="2:9" s="490" customFormat="1" ht="15.75" thickBot="1">
      <c r="B5" s="491"/>
      <c r="C5" s="4"/>
      <c r="I5" s="496"/>
    </row>
    <row r="6" spans="2:9" s="490" customFormat="1" ht="30">
      <c r="B6" s="516" t="s">
        <v>391</v>
      </c>
      <c r="C6" s="517"/>
      <c r="I6" s="496"/>
    </row>
    <row r="7" spans="2:9" s="490" customFormat="1" ht="15">
      <c r="B7" s="515" t="s">
        <v>392</v>
      </c>
      <c r="C7" s="524">
        <v>0</v>
      </c>
      <c r="I7" s="496"/>
    </row>
    <row r="8" spans="2:9" s="490" customFormat="1" ht="15">
      <c r="B8" s="515" t="s">
        <v>393</v>
      </c>
      <c r="C8" s="524">
        <v>0</v>
      </c>
      <c r="I8" s="496"/>
    </row>
    <row r="9" spans="2:9" s="490" customFormat="1" ht="15">
      <c r="B9" s="513" t="s">
        <v>394</v>
      </c>
      <c r="C9" s="522"/>
      <c r="I9" s="496"/>
    </row>
    <row r="10" spans="2:9" s="490" customFormat="1" ht="15">
      <c r="B10" s="515" t="s">
        <v>395</v>
      </c>
      <c r="C10" s="523">
        <v>0</v>
      </c>
      <c r="I10" s="496"/>
    </row>
    <row r="11" spans="2:9" s="490" customFormat="1" ht="15">
      <c r="B11" s="515" t="s">
        <v>396</v>
      </c>
      <c r="C11" s="523">
        <v>0</v>
      </c>
      <c r="I11" s="496"/>
    </row>
    <row r="12" spans="2:9" s="490" customFormat="1" ht="15">
      <c r="B12" s="513" t="s">
        <v>397</v>
      </c>
      <c r="C12" s="519">
        <v>0</v>
      </c>
      <c r="I12" s="496"/>
    </row>
    <row r="13" spans="2:9" s="490" customFormat="1" ht="15">
      <c r="B13" s="514" t="s">
        <v>392</v>
      </c>
      <c r="C13" s="520">
        <v>0</v>
      </c>
      <c r="I13" s="496"/>
    </row>
    <row r="14" spans="2:9" s="490" customFormat="1" ht="15.75" thickBot="1">
      <c r="B14" s="518" t="s">
        <v>393</v>
      </c>
      <c r="C14" s="521">
        <v>0</v>
      </c>
      <c r="I14" s="496"/>
    </row>
    <row r="15" spans="2:3" ht="15">
      <c r="B15" s="28"/>
      <c r="C15" s="4"/>
    </row>
    <row r="16" ht="14.25" customHeight="1" thickBot="1">
      <c r="C16" s="4"/>
    </row>
    <row r="17" spans="2:7" ht="16.5" customHeight="1">
      <c r="B17" s="614"/>
      <c r="C17" s="603" t="s">
        <v>87</v>
      </c>
      <c r="D17" s="604"/>
      <c r="E17" s="599" t="s">
        <v>98</v>
      </c>
      <c r="F17" s="601" t="s">
        <v>132</v>
      </c>
      <c r="G17" s="83"/>
    </row>
    <row r="18" spans="2:7" ht="15">
      <c r="B18" s="615"/>
      <c r="C18" s="56" t="s">
        <v>10</v>
      </c>
      <c r="D18" s="122" t="s">
        <v>11</v>
      </c>
      <c r="E18" s="612"/>
      <c r="F18" s="613"/>
      <c r="G18" s="83"/>
    </row>
    <row r="19" spans="2:7" ht="15.75" thickBot="1">
      <c r="B19" s="616"/>
      <c r="C19" s="123" t="s">
        <v>267</v>
      </c>
      <c r="D19" s="120" t="s">
        <v>267</v>
      </c>
      <c r="E19" s="263" t="s">
        <v>312</v>
      </c>
      <c r="F19" s="262" t="s">
        <v>312</v>
      </c>
      <c r="G19" s="84"/>
    </row>
    <row r="20" spans="1:7" ht="15.75" thickBot="1">
      <c r="A20" s="10"/>
      <c r="B20" s="130" t="s">
        <v>135</v>
      </c>
      <c r="C20" s="131">
        <v>1345</v>
      </c>
      <c r="D20" s="132">
        <f>C20/E20*100</f>
        <v>1338.3084577114425</v>
      </c>
      <c r="E20" s="133">
        <v>100.50000000000001</v>
      </c>
      <c r="F20" s="134">
        <v>99.57652215114902</v>
      </c>
      <c r="G20" s="85"/>
    </row>
    <row r="21" ht="15">
      <c r="C21" s="14"/>
    </row>
    <row r="22" ht="15">
      <c r="B22" s="26"/>
    </row>
  </sheetData>
  <mergeCells count="4">
    <mergeCell ref="C17:D17"/>
    <mergeCell ref="E17:E18"/>
    <mergeCell ref="F17:F18"/>
    <mergeCell ref="B17:B1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zoomScale="90" zoomScaleNormal="90" workbookViewId="0" topLeftCell="A1">
      <selection activeCell="B1" sqref="B1"/>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136</v>
      </c>
    </row>
    <row r="2" ht="4.5" customHeight="1"/>
    <row r="3" spans="2:3" ht="15">
      <c r="B3" s="52" t="s">
        <v>296</v>
      </c>
      <c r="C3" s="53"/>
    </row>
    <row r="4" spans="2:3" ht="15">
      <c r="B4" s="28" t="s">
        <v>137</v>
      </c>
      <c r="C4" s="4"/>
    </row>
    <row r="5" spans="2:3" s="511" customFormat="1" ht="15.75" thickBot="1">
      <c r="B5" s="512"/>
      <c r="C5" s="4"/>
    </row>
    <row r="6" spans="2:6" s="511" customFormat="1" ht="15">
      <c r="B6" s="626" t="s">
        <v>139</v>
      </c>
      <c r="C6" s="603" t="s">
        <v>87</v>
      </c>
      <c r="D6" s="604"/>
      <c r="E6" s="599" t="s">
        <v>98</v>
      </c>
      <c r="F6" s="601" t="s">
        <v>132</v>
      </c>
    </row>
    <row r="7" spans="2:6" s="511" customFormat="1" ht="15">
      <c r="B7" s="627"/>
      <c r="C7" s="529" t="s">
        <v>10</v>
      </c>
      <c r="D7" s="539" t="s">
        <v>11</v>
      </c>
      <c r="E7" s="612"/>
      <c r="F7" s="613"/>
    </row>
    <row r="8" spans="2:6" s="511" customFormat="1" ht="15.75" thickBot="1">
      <c r="B8" s="628"/>
      <c r="C8" s="540" t="s">
        <v>267</v>
      </c>
      <c r="D8" s="537" t="s">
        <v>267</v>
      </c>
      <c r="E8" s="540" t="s">
        <v>312</v>
      </c>
      <c r="F8" s="536" t="s">
        <v>312</v>
      </c>
    </row>
    <row r="9" spans="2:6" s="511" customFormat="1" ht="15">
      <c r="B9" s="538" t="s">
        <v>398</v>
      </c>
      <c r="C9" s="535">
        <v>0</v>
      </c>
      <c r="D9" s="541">
        <v>0</v>
      </c>
      <c r="E9" s="542">
        <v>0</v>
      </c>
      <c r="F9" s="543">
        <v>0</v>
      </c>
    </row>
    <row r="10" spans="2:6" s="511" customFormat="1" ht="15">
      <c r="B10" s="530" t="s">
        <v>399</v>
      </c>
      <c r="C10" s="525">
        <v>0</v>
      </c>
      <c r="D10" s="531">
        <v>0</v>
      </c>
      <c r="E10" s="527">
        <v>0</v>
      </c>
      <c r="F10" s="532">
        <v>0</v>
      </c>
    </row>
    <row r="11" spans="2:6" s="511" customFormat="1" ht="15">
      <c r="B11" s="530" t="s">
        <v>400</v>
      </c>
      <c r="C11" s="525">
        <v>0</v>
      </c>
      <c r="D11" s="531">
        <v>0</v>
      </c>
      <c r="E11" s="527">
        <v>0</v>
      </c>
      <c r="F11" s="532">
        <v>0</v>
      </c>
    </row>
    <row r="12" spans="2:6" s="511" customFormat="1" ht="15">
      <c r="B12" s="530" t="s">
        <v>401</v>
      </c>
      <c r="C12" s="525">
        <v>0</v>
      </c>
      <c r="D12" s="531">
        <v>0</v>
      </c>
      <c r="E12" s="527">
        <v>0</v>
      </c>
      <c r="F12" s="532">
        <v>0</v>
      </c>
    </row>
    <row r="13" spans="2:6" s="511" customFormat="1" ht="15">
      <c r="B13" s="530" t="s">
        <v>402</v>
      </c>
      <c r="C13" s="525">
        <v>0</v>
      </c>
      <c r="D13" s="531">
        <v>0</v>
      </c>
      <c r="E13" s="527">
        <v>0</v>
      </c>
      <c r="F13" s="532">
        <v>0</v>
      </c>
    </row>
    <row r="14" spans="2:6" s="511" customFormat="1" ht="15">
      <c r="B14" s="530" t="s">
        <v>403</v>
      </c>
      <c r="C14" s="525">
        <v>0</v>
      </c>
      <c r="D14" s="531">
        <v>0</v>
      </c>
      <c r="E14" s="527">
        <v>0</v>
      </c>
      <c r="F14" s="532">
        <v>0</v>
      </c>
    </row>
    <row r="15" spans="2:6" s="511" customFormat="1" ht="15">
      <c r="B15" s="530" t="s">
        <v>404</v>
      </c>
      <c r="C15" s="525">
        <v>0</v>
      </c>
      <c r="D15" s="531">
        <v>0</v>
      </c>
      <c r="E15" s="527">
        <v>0</v>
      </c>
      <c r="F15" s="532">
        <v>0</v>
      </c>
    </row>
    <row r="16" spans="2:6" s="511" customFormat="1" ht="15">
      <c r="B16" s="530" t="s">
        <v>405</v>
      </c>
      <c r="C16" s="525">
        <v>0</v>
      </c>
      <c r="D16" s="531">
        <v>0</v>
      </c>
      <c r="E16" s="527">
        <v>0</v>
      </c>
      <c r="F16" s="532">
        <v>0</v>
      </c>
    </row>
    <row r="17" spans="2:6" s="511" customFormat="1" ht="15">
      <c r="B17" s="530" t="s">
        <v>406</v>
      </c>
      <c r="C17" s="525">
        <v>0</v>
      </c>
      <c r="D17" s="531">
        <v>0</v>
      </c>
      <c r="E17" s="527">
        <v>0</v>
      </c>
      <c r="F17" s="532">
        <v>0</v>
      </c>
    </row>
    <row r="18" spans="2:6" s="511" customFormat="1" ht="15">
      <c r="B18" s="530" t="s">
        <v>407</v>
      </c>
      <c r="C18" s="525">
        <v>0</v>
      </c>
      <c r="D18" s="531">
        <v>0</v>
      </c>
      <c r="E18" s="527">
        <v>0</v>
      </c>
      <c r="F18" s="532">
        <v>0</v>
      </c>
    </row>
    <row r="19" spans="2:6" s="511" customFormat="1" ht="15">
      <c r="B19" s="530" t="s">
        <v>408</v>
      </c>
      <c r="C19" s="525">
        <v>0</v>
      </c>
      <c r="D19" s="531">
        <v>0</v>
      </c>
      <c r="E19" s="527">
        <v>0</v>
      </c>
      <c r="F19" s="532">
        <v>0</v>
      </c>
    </row>
    <row r="20" spans="2:6" s="511" customFormat="1" ht="15">
      <c r="B20" s="530" t="s">
        <v>409</v>
      </c>
      <c r="C20" s="525">
        <v>0</v>
      </c>
      <c r="D20" s="531">
        <v>0</v>
      </c>
      <c r="E20" s="527">
        <v>0</v>
      </c>
      <c r="F20" s="532">
        <v>0</v>
      </c>
    </row>
    <row r="21" spans="2:6" s="511" customFormat="1" ht="15">
      <c r="B21" s="530" t="s">
        <v>410</v>
      </c>
      <c r="C21" s="525">
        <v>0</v>
      </c>
      <c r="D21" s="531">
        <v>0</v>
      </c>
      <c r="E21" s="527">
        <v>0</v>
      </c>
      <c r="F21" s="532">
        <v>0</v>
      </c>
    </row>
    <row r="22" spans="2:6" s="511" customFormat="1" ht="30">
      <c r="B22" s="530" t="s">
        <v>411</v>
      </c>
      <c r="C22" s="525">
        <v>0</v>
      </c>
      <c r="D22" s="531">
        <v>0</v>
      </c>
      <c r="E22" s="527">
        <v>0</v>
      </c>
      <c r="F22" s="532">
        <v>0</v>
      </c>
    </row>
    <row r="23" spans="2:15" s="511" customFormat="1" ht="15">
      <c r="B23" s="530" t="s">
        <v>412</v>
      </c>
      <c r="C23" s="525">
        <v>0</v>
      </c>
      <c r="D23" s="531">
        <v>0</v>
      </c>
      <c r="E23" s="527">
        <v>0</v>
      </c>
      <c r="F23" s="532">
        <v>0</v>
      </c>
      <c r="J23" s="333"/>
      <c r="K23" s="333"/>
      <c r="L23" s="333"/>
      <c r="M23" s="333"/>
      <c r="N23" s="333"/>
      <c r="O23" s="333"/>
    </row>
    <row r="24" spans="2:15" s="511" customFormat="1" ht="15">
      <c r="B24" s="530" t="s">
        <v>413</v>
      </c>
      <c r="C24" s="525">
        <v>0</v>
      </c>
      <c r="D24" s="531">
        <v>0</v>
      </c>
      <c r="E24" s="527">
        <v>0</v>
      </c>
      <c r="F24" s="532">
        <v>0</v>
      </c>
      <c r="J24" s="631"/>
      <c r="K24" s="629"/>
      <c r="L24" s="629"/>
      <c r="M24" s="630"/>
      <c r="N24" s="630"/>
      <c r="O24" s="333"/>
    </row>
    <row r="25" spans="2:15" s="511" customFormat="1" ht="15">
      <c r="B25" s="530" t="s">
        <v>414</v>
      </c>
      <c r="C25" s="525">
        <v>0</v>
      </c>
      <c r="D25" s="531">
        <v>0</v>
      </c>
      <c r="E25" s="527">
        <v>0</v>
      </c>
      <c r="F25" s="532">
        <v>0</v>
      </c>
      <c r="J25" s="631"/>
      <c r="K25" s="332"/>
      <c r="L25" s="332"/>
      <c r="M25" s="630"/>
      <c r="N25" s="630"/>
      <c r="O25" s="333"/>
    </row>
    <row r="26" spans="2:15" s="511" customFormat="1" ht="30">
      <c r="B26" s="530" t="s">
        <v>415</v>
      </c>
      <c r="C26" s="525">
        <v>0</v>
      </c>
      <c r="D26" s="531">
        <v>0</v>
      </c>
      <c r="E26" s="527">
        <v>0</v>
      </c>
      <c r="F26" s="532">
        <v>0</v>
      </c>
      <c r="J26" s="631"/>
      <c r="K26" s="533"/>
      <c r="L26" s="533"/>
      <c r="M26" s="533"/>
      <c r="N26" s="533"/>
      <c r="O26" s="333"/>
    </row>
    <row r="27" spans="2:15" s="511" customFormat="1" ht="30">
      <c r="B27" s="530" t="s">
        <v>416</v>
      </c>
      <c r="C27" s="525">
        <v>0</v>
      </c>
      <c r="D27" s="531">
        <v>0</v>
      </c>
      <c r="E27" s="527">
        <v>0</v>
      </c>
      <c r="F27" s="532">
        <v>0</v>
      </c>
      <c r="J27" s="333"/>
      <c r="K27" s="333"/>
      <c r="L27" s="333"/>
      <c r="M27" s="333"/>
      <c r="N27" s="333"/>
      <c r="O27" s="333"/>
    </row>
    <row r="28" spans="2:6" s="511" customFormat="1" ht="15">
      <c r="B28" s="530" t="s">
        <v>417</v>
      </c>
      <c r="C28" s="525">
        <v>0</v>
      </c>
      <c r="D28" s="531">
        <v>0</v>
      </c>
      <c r="E28" s="527">
        <v>0</v>
      </c>
      <c r="F28" s="532">
        <v>0</v>
      </c>
    </row>
    <row r="29" spans="2:6" s="511" customFormat="1" ht="30">
      <c r="B29" s="530" t="s">
        <v>418</v>
      </c>
      <c r="C29" s="525">
        <v>0</v>
      </c>
      <c r="D29" s="531">
        <v>0</v>
      </c>
      <c r="E29" s="527">
        <v>0</v>
      </c>
      <c r="F29" s="532">
        <v>0</v>
      </c>
    </row>
    <row r="30" spans="2:6" s="511" customFormat="1" ht="15">
      <c r="B30" s="530" t="s">
        <v>419</v>
      </c>
      <c r="C30" s="525">
        <v>0</v>
      </c>
      <c r="D30" s="531">
        <v>0</v>
      </c>
      <c r="E30" s="527">
        <v>0</v>
      </c>
      <c r="F30" s="532">
        <v>0</v>
      </c>
    </row>
    <row r="31" spans="2:6" s="511" customFormat="1" ht="15">
      <c r="B31" s="530" t="s">
        <v>420</v>
      </c>
      <c r="C31" s="525">
        <v>0</v>
      </c>
      <c r="D31" s="531">
        <v>0</v>
      </c>
      <c r="E31" s="527">
        <v>0</v>
      </c>
      <c r="F31" s="532">
        <v>0</v>
      </c>
    </row>
    <row r="32" spans="2:6" s="511" customFormat="1" ht="15">
      <c r="B32" s="530" t="s">
        <v>421</v>
      </c>
      <c r="C32" s="525">
        <v>0</v>
      </c>
      <c r="D32" s="531">
        <v>0</v>
      </c>
      <c r="E32" s="527">
        <v>0</v>
      </c>
      <c r="F32" s="532">
        <v>0</v>
      </c>
    </row>
    <row r="33" spans="2:6" s="511" customFormat="1" ht="15">
      <c r="B33" s="530" t="s">
        <v>422</v>
      </c>
      <c r="C33" s="525">
        <v>0</v>
      </c>
      <c r="D33" s="531">
        <v>0</v>
      </c>
      <c r="E33" s="527">
        <v>0</v>
      </c>
      <c r="F33" s="532">
        <v>0</v>
      </c>
    </row>
    <row r="34" spans="2:6" s="511" customFormat="1" ht="15">
      <c r="B34" s="530" t="s">
        <v>423</v>
      </c>
      <c r="C34" s="525">
        <v>0</v>
      </c>
      <c r="D34" s="531">
        <v>0</v>
      </c>
      <c r="E34" s="527">
        <v>0</v>
      </c>
      <c r="F34" s="532">
        <v>0</v>
      </c>
    </row>
    <row r="35" spans="2:6" s="511" customFormat="1" ht="30">
      <c r="B35" s="530" t="s">
        <v>424</v>
      </c>
      <c r="C35" s="525">
        <v>0</v>
      </c>
      <c r="D35" s="531">
        <v>0</v>
      </c>
      <c r="E35" s="527">
        <v>0</v>
      </c>
      <c r="F35" s="532">
        <v>0</v>
      </c>
    </row>
    <row r="36" spans="2:6" s="511" customFormat="1" ht="30">
      <c r="B36" s="530" t="s">
        <v>425</v>
      </c>
      <c r="C36" s="525">
        <v>0</v>
      </c>
      <c r="D36" s="531">
        <v>0</v>
      </c>
      <c r="E36" s="527">
        <v>0</v>
      </c>
      <c r="F36" s="532">
        <v>0</v>
      </c>
    </row>
    <row r="37" spans="2:6" s="511" customFormat="1" ht="15">
      <c r="B37" s="530" t="s">
        <v>426</v>
      </c>
      <c r="C37" s="525">
        <v>0</v>
      </c>
      <c r="D37" s="531">
        <v>0</v>
      </c>
      <c r="E37" s="527">
        <v>0</v>
      </c>
      <c r="F37" s="532">
        <v>0</v>
      </c>
    </row>
    <row r="38" spans="2:6" s="511" customFormat="1" ht="15">
      <c r="B38" s="530" t="s">
        <v>427</v>
      </c>
      <c r="C38" s="525">
        <v>0</v>
      </c>
      <c r="D38" s="531">
        <v>0</v>
      </c>
      <c r="E38" s="527">
        <v>0</v>
      </c>
      <c r="F38" s="532">
        <v>0</v>
      </c>
    </row>
    <row r="39" spans="2:6" ht="15">
      <c r="B39" s="530" t="s">
        <v>428</v>
      </c>
      <c r="C39" s="525">
        <v>0</v>
      </c>
      <c r="D39" s="531">
        <v>0</v>
      </c>
      <c r="E39" s="527">
        <v>0</v>
      </c>
      <c r="F39" s="532">
        <v>0</v>
      </c>
    </row>
    <row r="40" spans="2:7" ht="16.5" customHeight="1">
      <c r="B40" s="530" t="s">
        <v>429</v>
      </c>
      <c r="C40" s="525">
        <v>0</v>
      </c>
      <c r="D40" s="531">
        <v>0</v>
      </c>
      <c r="E40" s="527">
        <v>0</v>
      </c>
      <c r="F40" s="532">
        <v>0</v>
      </c>
      <c r="G40" s="83"/>
    </row>
    <row r="41" spans="2:7" ht="15.75" thickBot="1">
      <c r="B41" s="534" t="s">
        <v>430</v>
      </c>
      <c r="C41" s="525">
        <v>0</v>
      </c>
      <c r="D41" s="531">
        <v>0</v>
      </c>
      <c r="E41" s="527">
        <v>0</v>
      </c>
      <c r="F41" s="532">
        <v>0</v>
      </c>
      <c r="G41" s="83"/>
    </row>
    <row r="42" spans="2:7" ht="15.75" thickBot="1">
      <c r="B42" s="544" t="s">
        <v>431</v>
      </c>
      <c r="C42" s="526">
        <v>10469.65457914507</v>
      </c>
      <c r="D42" s="545">
        <v>10154.854101983583</v>
      </c>
      <c r="E42" s="528">
        <v>103.09999999999997</v>
      </c>
      <c r="F42" s="546">
        <v>97.03458198684389</v>
      </c>
      <c r="G42" s="84"/>
    </row>
    <row r="44" spans="2:4" ht="15">
      <c r="B44" s="92"/>
      <c r="C44" s="93"/>
      <c r="D44" s="93"/>
    </row>
  </sheetData>
  <mergeCells count="8">
    <mergeCell ref="B6:B8"/>
    <mergeCell ref="K24:L24"/>
    <mergeCell ref="M24:M25"/>
    <mergeCell ref="N24:N25"/>
    <mergeCell ref="J24:J26"/>
    <mergeCell ref="C6:D6"/>
    <mergeCell ref="E6:E7"/>
    <mergeCell ref="F6:F7"/>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90" zoomScaleNormal="90" workbookViewId="0" topLeftCell="A1">
      <selection activeCell="B1" sqref="B1"/>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140</v>
      </c>
    </row>
    <row r="2" ht="4.5" customHeight="1"/>
    <row r="3" spans="2:6" ht="15">
      <c r="B3" s="52" t="s">
        <v>295</v>
      </c>
      <c r="C3" s="241"/>
      <c r="D3" s="241"/>
      <c r="E3" s="241"/>
      <c r="F3" s="241"/>
    </row>
    <row r="4" spans="2:6" ht="15">
      <c r="B4" s="28" t="s">
        <v>138</v>
      </c>
      <c r="C4" s="241"/>
      <c r="D4" s="241"/>
      <c r="E4" s="241"/>
      <c r="F4" s="241"/>
    </row>
    <row r="5" spans="2:6" ht="15.75" thickBot="1">
      <c r="B5" s="28"/>
      <c r="C5" s="241"/>
      <c r="D5" s="241"/>
      <c r="E5" s="241"/>
      <c r="F5" s="241"/>
    </row>
    <row r="6" spans="2:4" ht="16.5" customHeight="1">
      <c r="B6" s="626" t="s">
        <v>139</v>
      </c>
      <c r="C6" s="136" t="s">
        <v>87</v>
      </c>
      <c r="D6" s="83"/>
    </row>
    <row r="7" spans="2:4" ht="15">
      <c r="B7" s="627"/>
      <c r="C7" s="137" t="s">
        <v>10</v>
      </c>
      <c r="D7" s="83"/>
    </row>
    <row r="8" spans="2:4" ht="15.75" thickBot="1">
      <c r="B8" s="628"/>
      <c r="C8" s="138" t="s">
        <v>267</v>
      </c>
      <c r="D8" s="84"/>
    </row>
    <row r="9" spans="2:3" ht="15">
      <c r="B9" s="125" t="s">
        <v>141</v>
      </c>
      <c r="C9" s="547">
        <v>0</v>
      </c>
    </row>
    <row r="10" spans="2:3" ht="15">
      <c r="B10" s="94" t="s">
        <v>157</v>
      </c>
      <c r="C10" s="548">
        <v>0</v>
      </c>
    </row>
    <row r="11" spans="2:3" ht="15">
      <c r="B11" s="140" t="s">
        <v>156</v>
      </c>
      <c r="C11" s="549">
        <v>0</v>
      </c>
    </row>
    <row r="12" spans="2:3" ht="15.75" thickBot="1">
      <c r="B12" s="141" t="s">
        <v>142</v>
      </c>
      <c r="C12" s="550">
        <v>0</v>
      </c>
    </row>
    <row r="13" spans="2:3" ht="15.75" thickBot="1">
      <c r="B13" s="135" t="s">
        <v>143</v>
      </c>
      <c r="C13" s="139">
        <v>33375.95348297768</v>
      </c>
    </row>
    <row r="15" spans="2:3" ht="15">
      <c r="B15" s="92"/>
      <c r="C15" s="93"/>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90" zoomScaleNormal="90" workbookViewId="0" topLeftCell="A1">
      <selection activeCell="B1" sqref="B1"/>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144</v>
      </c>
    </row>
    <row r="2" ht="4.5" customHeight="1"/>
    <row r="3" spans="2:6" ht="15">
      <c r="B3" s="52" t="s">
        <v>294</v>
      </c>
      <c r="C3" s="84"/>
      <c r="D3" s="84"/>
      <c r="E3" s="84"/>
      <c r="F3" s="84"/>
    </row>
    <row r="4" spans="2:6" ht="15">
      <c r="B4" s="28" t="s">
        <v>145</v>
      </c>
      <c r="C4" s="84"/>
      <c r="D4" s="84"/>
      <c r="E4" s="84"/>
      <c r="F4" s="84"/>
    </row>
    <row r="5" spans="2:6" ht="15.75" thickBot="1">
      <c r="B5" s="28"/>
      <c r="C5" s="84"/>
      <c r="D5" s="84"/>
      <c r="E5" s="84"/>
      <c r="F5" s="84"/>
    </row>
    <row r="6" spans="2:4" ht="16.5" customHeight="1">
      <c r="B6" s="626" t="s">
        <v>139</v>
      </c>
      <c r="C6" s="136" t="s">
        <v>87</v>
      </c>
      <c r="D6" s="145"/>
    </row>
    <row r="7" spans="2:4" ht="15">
      <c r="B7" s="627"/>
      <c r="C7" s="137" t="s">
        <v>10</v>
      </c>
      <c r="D7" s="83"/>
    </row>
    <row r="8" spans="2:4" ht="15.75" thickBot="1">
      <c r="B8" s="628"/>
      <c r="C8" s="138" t="s">
        <v>267</v>
      </c>
      <c r="D8" s="84"/>
    </row>
    <row r="9" spans="1:3" ht="15">
      <c r="A9" s="143"/>
      <c r="B9" s="121" t="s">
        <v>146</v>
      </c>
      <c r="C9" s="551">
        <v>0</v>
      </c>
    </row>
    <row r="10" spans="1:3" ht="15">
      <c r="A10" s="143"/>
      <c r="B10" s="121" t="s">
        <v>158</v>
      </c>
      <c r="C10" s="551">
        <v>0</v>
      </c>
    </row>
    <row r="11" spans="1:3" ht="30">
      <c r="A11" s="143"/>
      <c r="B11" s="121" t="s">
        <v>153</v>
      </c>
      <c r="C11" s="551">
        <v>0</v>
      </c>
    </row>
    <row r="12" spans="1:3" ht="15">
      <c r="A12" s="143"/>
      <c r="B12" s="121" t="s">
        <v>154</v>
      </c>
      <c r="C12" s="551">
        <v>0</v>
      </c>
    </row>
    <row r="13" spans="1:3" ht="15">
      <c r="A13" s="143"/>
      <c r="B13" s="121" t="s">
        <v>155</v>
      </c>
      <c r="C13" s="551">
        <v>0</v>
      </c>
    </row>
    <row r="14" spans="1:3" ht="15">
      <c r="A14" s="143"/>
      <c r="B14" s="91" t="s">
        <v>147</v>
      </c>
      <c r="C14" s="551">
        <v>0</v>
      </c>
    </row>
    <row r="15" spans="1:4" ht="15">
      <c r="A15" s="143"/>
      <c r="B15" s="142" t="s">
        <v>148</v>
      </c>
      <c r="C15" s="551">
        <v>0</v>
      </c>
      <c r="D15" s="93"/>
    </row>
    <row r="16" spans="1:3" ht="15">
      <c r="A16" s="143"/>
      <c r="B16" s="140" t="s">
        <v>149</v>
      </c>
      <c r="C16" s="551">
        <v>0</v>
      </c>
    </row>
    <row r="17" spans="1:3" ht="30">
      <c r="A17" s="143"/>
      <c r="B17" s="140" t="s">
        <v>150</v>
      </c>
      <c r="C17" s="551">
        <v>0</v>
      </c>
    </row>
    <row r="18" spans="1:3" ht="30">
      <c r="A18" s="143"/>
      <c r="B18" s="140" t="s">
        <v>151</v>
      </c>
      <c r="C18" s="551">
        <v>0</v>
      </c>
    </row>
    <row r="19" spans="1:3" ht="30.75" thickBot="1">
      <c r="A19" s="143"/>
      <c r="B19" s="142" t="s">
        <v>152</v>
      </c>
      <c r="C19" s="551">
        <v>0</v>
      </c>
    </row>
    <row r="20" spans="1:3" ht="15.75" thickBot="1">
      <c r="A20" s="143"/>
      <c r="B20" s="135" t="s">
        <v>23</v>
      </c>
      <c r="C20" s="147">
        <v>1156.7980999000001</v>
      </c>
    </row>
    <row r="22" spans="2:3" ht="15">
      <c r="B22" s="92"/>
      <c r="C22" s="93"/>
    </row>
    <row r="24" spans="2:5" ht="18.75">
      <c r="B24" s="556" t="s">
        <v>432</v>
      </c>
      <c r="C24" s="553"/>
      <c r="D24" s="553"/>
      <c r="E24" s="553"/>
    </row>
    <row r="25" spans="2:5" ht="15">
      <c r="B25" s="552"/>
      <c r="C25" s="552"/>
      <c r="D25" s="552"/>
      <c r="E25" s="552"/>
    </row>
    <row r="26" spans="2:5" ht="15">
      <c r="B26" s="562" t="s">
        <v>433</v>
      </c>
      <c r="C26" s="554" t="s">
        <v>259</v>
      </c>
      <c r="D26" s="555"/>
      <c r="E26" s="555"/>
    </row>
    <row r="27" spans="2:5" ht="15">
      <c r="B27" s="558" t="s">
        <v>434</v>
      </c>
      <c r="C27" s="563"/>
      <c r="D27" s="555"/>
      <c r="E27" s="555"/>
    </row>
    <row r="28" spans="2:5" ht="15.75" thickBot="1">
      <c r="B28" s="558"/>
      <c r="C28" s="563"/>
      <c r="D28" s="555"/>
      <c r="E28" s="555"/>
    </row>
    <row r="29" spans="2:5" ht="45.75" thickBot="1">
      <c r="B29" s="557"/>
      <c r="C29" s="570" t="s">
        <v>435</v>
      </c>
      <c r="D29" s="564" t="s">
        <v>436</v>
      </c>
      <c r="E29" s="565" t="s">
        <v>437</v>
      </c>
    </row>
    <row r="30" spans="2:5" ht="15">
      <c r="B30" s="561" t="s">
        <v>438</v>
      </c>
      <c r="C30" s="583">
        <v>0</v>
      </c>
      <c r="D30" s="584">
        <v>0</v>
      </c>
      <c r="E30" s="566">
        <v>0</v>
      </c>
    </row>
    <row r="31" spans="2:5" ht="15">
      <c r="B31" s="559" t="s">
        <v>439</v>
      </c>
      <c r="C31" s="585">
        <v>0</v>
      </c>
      <c r="D31" s="586">
        <v>0</v>
      </c>
      <c r="E31" s="567">
        <v>0</v>
      </c>
    </row>
    <row r="32" spans="2:5" ht="15">
      <c r="B32" s="559" t="s">
        <v>440</v>
      </c>
      <c r="C32" s="585">
        <v>0</v>
      </c>
      <c r="D32" s="586">
        <v>0</v>
      </c>
      <c r="E32" s="567">
        <v>0</v>
      </c>
    </row>
    <row r="33" spans="2:5" ht="15">
      <c r="B33" s="559" t="s">
        <v>441</v>
      </c>
      <c r="C33" s="585">
        <v>0</v>
      </c>
      <c r="D33" s="586">
        <v>0</v>
      </c>
      <c r="E33" s="567">
        <v>0</v>
      </c>
    </row>
    <row r="34" spans="2:5" ht="15.75" thickBot="1">
      <c r="B34" s="571" t="s">
        <v>442</v>
      </c>
      <c r="C34" s="572">
        <v>0</v>
      </c>
      <c r="D34" s="573">
        <v>0</v>
      </c>
      <c r="E34" s="574">
        <v>0</v>
      </c>
    </row>
    <row r="35" spans="2:5" ht="15">
      <c r="B35" s="561" t="s">
        <v>443</v>
      </c>
      <c r="C35" s="578" t="e">
        <v>#DIV/0!</v>
      </c>
      <c r="D35" s="579" t="e">
        <v>#DIV/0!</v>
      </c>
      <c r="E35" s="580" t="e">
        <v>#DIV/0!</v>
      </c>
    </row>
    <row r="36" spans="2:5" ht="15.75" thickBot="1">
      <c r="B36" s="581" t="s">
        <v>444</v>
      </c>
      <c r="C36" s="568"/>
      <c r="D36" s="569"/>
      <c r="E36" s="582">
        <v>0</v>
      </c>
    </row>
    <row r="37" spans="2:5" ht="15.75" thickBot="1">
      <c r="B37" s="560" t="s">
        <v>445</v>
      </c>
      <c r="C37" s="575"/>
      <c r="D37" s="576"/>
      <c r="E37" s="577" t="e">
        <v>#DIV/0!</v>
      </c>
    </row>
  </sheetData>
  <mergeCells count="1">
    <mergeCell ref="B6:B8"/>
  </mergeCells>
  <printOptions/>
  <pageMargins left="0.7" right="0.7" top="0.787401575" bottom="0.7874015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90" zoomScaleNormal="90" workbookViewId="0" topLeftCell="A1">
      <selection activeCell="B1" sqref="B1"/>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159</v>
      </c>
      <c r="D1" s="151"/>
    </row>
    <row r="2" ht="4.5" customHeight="1"/>
    <row r="3" spans="2:6" ht="15">
      <c r="B3" s="52" t="s">
        <v>293</v>
      </c>
      <c r="C3" s="84"/>
      <c r="D3" s="84"/>
      <c r="E3" s="84"/>
      <c r="F3" s="84"/>
    </row>
    <row r="4" spans="2:6" ht="15">
      <c r="B4" s="28" t="s">
        <v>160</v>
      </c>
      <c r="C4" s="84"/>
      <c r="D4" s="84"/>
      <c r="E4" s="84"/>
      <c r="F4" s="84"/>
    </row>
    <row r="5" spans="2:6" ht="15.75" thickBot="1">
      <c r="B5" s="28"/>
      <c r="C5" s="84"/>
      <c r="D5" s="84"/>
      <c r="E5" s="84"/>
      <c r="F5" s="84"/>
    </row>
    <row r="6" spans="2:3" ht="16.5" customHeight="1">
      <c r="B6" s="626" t="s">
        <v>139</v>
      </c>
      <c r="C6" s="136" t="s">
        <v>87</v>
      </c>
    </row>
    <row r="7" spans="2:4" ht="15">
      <c r="B7" s="627"/>
      <c r="C7" s="137" t="s">
        <v>10</v>
      </c>
      <c r="D7" s="83"/>
    </row>
    <row r="8" spans="2:4" ht="15.75" thickBot="1">
      <c r="B8" s="628"/>
      <c r="C8" s="138" t="s">
        <v>267</v>
      </c>
      <c r="D8" s="84"/>
    </row>
    <row r="9" spans="1:3" ht="15">
      <c r="A9" s="143"/>
      <c r="B9" s="271" t="s">
        <v>313</v>
      </c>
      <c r="C9" s="587">
        <v>0</v>
      </c>
    </row>
    <row r="10" spans="1:3" ht="15">
      <c r="A10" s="143"/>
      <c r="B10" s="271" t="s">
        <v>161</v>
      </c>
      <c r="C10" s="587">
        <v>0</v>
      </c>
    </row>
    <row r="11" spans="1:3" ht="15">
      <c r="A11" s="143"/>
      <c r="B11" s="271" t="s">
        <v>162</v>
      </c>
      <c r="C11" s="587">
        <v>0</v>
      </c>
    </row>
    <row r="12" spans="1:3" ht="15">
      <c r="A12" s="143"/>
      <c r="B12" s="271" t="s">
        <v>163</v>
      </c>
      <c r="C12" s="587">
        <v>0</v>
      </c>
    </row>
    <row r="13" spans="1:3" ht="15">
      <c r="A13" s="143"/>
      <c r="B13" s="271" t="s">
        <v>164</v>
      </c>
      <c r="C13" s="587">
        <v>0</v>
      </c>
    </row>
    <row r="14" spans="1:3" ht="15">
      <c r="A14" s="143"/>
      <c r="B14" s="272" t="s">
        <v>165</v>
      </c>
      <c r="C14" s="587">
        <v>0</v>
      </c>
    </row>
    <row r="15" spans="1:3" ht="15">
      <c r="A15" s="143"/>
      <c r="B15" s="273" t="s">
        <v>174</v>
      </c>
      <c r="C15" s="587">
        <v>0</v>
      </c>
    </row>
    <row r="16" spans="1:3" ht="15">
      <c r="A16" s="143"/>
      <c r="B16" s="273" t="s">
        <v>166</v>
      </c>
      <c r="C16" s="587">
        <v>0</v>
      </c>
    </row>
    <row r="17" spans="1:3" ht="15">
      <c r="A17" s="143"/>
      <c r="B17" s="273" t="s">
        <v>167</v>
      </c>
      <c r="C17" s="587">
        <v>0</v>
      </c>
    </row>
    <row r="18" spans="1:3" ht="15">
      <c r="A18" s="143"/>
      <c r="B18" s="273" t="s">
        <v>168</v>
      </c>
      <c r="C18" s="587">
        <v>0</v>
      </c>
    </row>
    <row r="19" spans="1:3" ht="15.75" thickBot="1">
      <c r="A19" s="143"/>
      <c r="B19" s="273" t="s">
        <v>169</v>
      </c>
      <c r="C19" s="587">
        <v>0</v>
      </c>
    </row>
    <row r="20" spans="1:3" ht="15.75" thickBot="1">
      <c r="A20" s="143"/>
      <c r="B20" s="135" t="s">
        <v>24</v>
      </c>
      <c r="C20" s="147">
        <v>32784.523108</v>
      </c>
    </row>
    <row r="22" spans="2:3" ht="15">
      <c r="B22" s="92"/>
      <c r="C22" s="93"/>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F30" sqref="F30"/>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42</v>
      </c>
    </row>
    <row r="2" ht="4.5" customHeight="1"/>
    <row r="3" spans="2:3" ht="15">
      <c r="B3" s="7" t="s">
        <v>262</v>
      </c>
      <c r="C3" s="4" t="s">
        <v>27</v>
      </c>
    </row>
    <row r="4" spans="2:3" ht="15">
      <c r="B4" s="8" t="s">
        <v>43</v>
      </c>
      <c r="C4" s="4" t="s">
        <v>258</v>
      </c>
    </row>
    <row r="5" ht="14.25" customHeight="1">
      <c r="C5" s="4" t="s">
        <v>259</v>
      </c>
    </row>
    <row r="6" ht="14.25" customHeight="1" thickBot="1"/>
    <row r="7" spans="2:4" ht="16.5" customHeight="1" thickBot="1">
      <c r="B7" s="105"/>
      <c r="C7" s="106" t="s">
        <v>3</v>
      </c>
      <c r="D7" s="9"/>
    </row>
    <row r="8" spans="1:3" ht="15">
      <c r="A8" s="10">
        <v>1</v>
      </c>
      <c r="B8" s="103" t="s">
        <v>0</v>
      </c>
      <c r="C8" s="104">
        <v>33.01883</v>
      </c>
    </row>
    <row r="9" spans="1:3" ht="15">
      <c r="A9" s="10">
        <v>2</v>
      </c>
      <c r="B9" s="11" t="s">
        <v>8</v>
      </c>
      <c r="C9" s="104">
        <v>0</v>
      </c>
    </row>
    <row r="10" spans="1:3" ht="15">
      <c r="A10" s="10">
        <v>3</v>
      </c>
      <c r="B10" s="12" t="s">
        <v>2</v>
      </c>
      <c r="C10" s="104">
        <v>33.01883</v>
      </c>
    </row>
    <row r="11" spans="1:3" ht="15">
      <c r="A11" s="10">
        <v>6</v>
      </c>
      <c r="B11" s="11" t="s">
        <v>29</v>
      </c>
      <c r="C11" s="104">
        <v>0</v>
      </c>
    </row>
    <row r="12" spans="2:3" ht="15.75" thickBot="1">
      <c r="B12" s="13" t="s">
        <v>30</v>
      </c>
      <c r="C12" s="36">
        <f>IF(ISNUMBER(C11)=TRUE,C10-C11,C10)</f>
        <v>33.01883</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0</v>
      </c>
      <c r="D17" s="97">
        <v>13000</v>
      </c>
      <c r="E17" s="98">
        <v>0</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0</v>
      </c>
      <c r="D19" s="19">
        <v>13000</v>
      </c>
      <c r="E19" s="20">
        <v>0</v>
      </c>
      <c r="F19" s="21"/>
      <c r="G19" s="20"/>
      <c r="H19" s="21"/>
      <c r="I19" s="20"/>
      <c r="J19" s="21"/>
      <c r="K19" s="20"/>
      <c r="L19" s="21"/>
      <c r="N19" s="28"/>
    </row>
    <row r="20" spans="1:14" ht="15">
      <c r="A20" s="10">
        <v>11</v>
      </c>
      <c r="B20" s="18" t="s">
        <v>34</v>
      </c>
      <c r="C20" s="32">
        <v>0</v>
      </c>
      <c r="D20" s="19">
        <v>13000</v>
      </c>
      <c r="E20" s="20">
        <v>0</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96">
        <v>33.01883</v>
      </c>
      <c r="D22" s="97">
        <v>13000</v>
      </c>
      <c r="E22" s="593">
        <v>435.1823</v>
      </c>
      <c r="F22" s="21"/>
      <c r="G22" s="20"/>
      <c r="H22" s="21"/>
      <c r="I22" s="20"/>
      <c r="J22" s="21"/>
      <c r="K22" s="20"/>
      <c r="L22" s="21"/>
      <c r="N22" s="28"/>
    </row>
    <row r="23" spans="1:14" ht="15">
      <c r="A23" s="10" t="s">
        <v>39</v>
      </c>
      <c r="B23" s="18" t="s">
        <v>40</v>
      </c>
      <c r="C23" s="32">
        <v>0</v>
      </c>
      <c r="D23" s="19" t="s">
        <v>257</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v>0</v>
      </c>
      <c r="D25" s="19" t="s">
        <v>257</v>
      </c>
      <c r="E25" s="20" t="s">
        <v>257</v>
      </c>
      <c r="F25" s="21"/>
      <c r="G25" s="20"/>
      <c r="H25" s="21"/>
      <c r="I25" s="20"/>
      <c r="J25" s="21"/>
      <c r="K25" s="20"/>
      <c r="L25" s="21"/>
      <c r="N25" s="28"/>
    </row>
    <row r="26" spans="1:12" ht="15.75" thickBot="1">
      <c r="A26" s="10">
        <v>17</v>
      </c>
      <c r="B26" s="22" t="s">
        <v>9</v>
      </c>
      <c r="C26" s="33">
        <f>SUM(C17:C25)</f>
        <v>33.01883</v>
      </c>
      <c r="D26" s="23"/>
      <c r="E26" s="24">
        <f>SUM(E17:E25)</f>
        <v>435.1823</v>
      </c>
      <c r="F26" s="25">
        <f>E26/C31*100</f>
        <v>455.2572005661582</v>
      </c>
      <c r="G26" s="24">
        <v>0</v>
      </c>
      <c r="H26" s="25">
        <v>0</v>
      </c>
      <c r="I26" s="24">
        <v>0</v>
      </c>
      <c r="J26" s="25">
        <v>0</v>
      </c>
      <c r="K26" s="24">
        <f>E26+G26-I26</f>
        <v>435.1823</v>
      </c>
      <c r="L26" s="25">
        <f>F26+H26-J26</f>
        <v>455.2572005661582</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67" t="s">
        <v>260</v>
      </c>
      <c r="C31" s="107">
        <v>95.59042656740122</v>
      </c>
    </row>
    <row r="32" spans="2:3" ht="15.75" thickBot="1">
      <c r="B32" s="243" t="s">
        <v>261</v>
      </c>
      <c r="C32" s="81">
        <v>121.12800934584145</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zoomScale="90" zoomScaleNormal="90" workbookViewId="0" topLeftCell="A1">
      <selection activeCell="B12" sqref="B12"/>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170</v>
      </c>
    </row>
    <row r="2" ht="4.5" customHeight="1"/>
    <row r="3" spans="2:11" ht="30">
      <c r="B3" s="52" t="s">
        <v>292</v>
      </c>
      <c r="C3" s="329"/>
      <c r="F3" s="241"/>
      <c r="G3" s="241"/>
      <c r="H3" s="241"/>
      <c r="I3" s="241"/>
      <c r="J3" s="241"/>
      <c r="K3" s="241"/>
    </row>
    <row r="4" spans="2:11" ht="15">
      <c r="B4" s="28" t="s">
        <v>171</v>
      </c>
      <c r="C4" s="4"/>
      <c r="F4" s="241"/>
      <c r="G4" s="241"/>
      <c r="H4" s="241"/>
      <c r="I4" s="241"/>
      <c r="J4" s="241"/>
      <c r="K4" s="241"/>
    </row>
    <row r="5" spans="2:3" ht="15.75" thickBot="1">
      <c r="B5" s="28"/>
      <c r="C5" s="4"/>
    </row>
    <row r="6" spans="2:7" ht="46.15" customHeight="1">
      <c r="B6" s="617"/>
      <c r="C6" s="88" t="s">
        <v>114</v>
      </c>
      <c r="D6" s="54" t="s">
        <v>311</v>
      </c>
      <c r="E6" s="55" t="s">
        <v>102</v>
      </c>
      <c r="F6" s="55" t="s">
        <v>176</v>
      </c>
      <c r="G6" s="55" t="s">
        <v>105</v>
      </c>
    </row>
    <row r="7" spans="2:9" ht="15.75" thickBot="1">
      <c r="B7" s="618"/>
      <c r="C7" s="120" t="s">
        <v>266</v>
      </c>
      <c r="D7" s="114" t="s">
        <v>86</v>
      </c>
      <c r="E7" s="115" t="s">
        <v>267</v>
      </c>
      <c r="F7" s="124" t="s">
        <v>104</v>
      </c>
      <c r="G7" s="115" t="s">
        <v>267</v>
      </c>
      <c r="I7" s="92"/>
    </row>
    <row r="8" spans="2:9" ht="30">
      <c r="B8" s="121" t="s">
        <v>173</v>
      </c>
      <c r="C8" s="117"/>
      <c r="D8" s="118"/>
      <c r="E8" s="113">
        <v>8702.740446396416</v>
      </c>
      <c r="F8" s="153">
        <v>0</v>
      </c>
      <c r="G8" s="152">
        <f>E8*(1-F8)/1</f>
        <v>8702.740446396416</v>
      </c>
      <c r="I8" s="93"/>
    </row>
    <row r="9" spans="2:7" ht="15.75" thickBot="1">
      <c r="B9" s="82" t="s">
        <v>172</v>
      </c>
      <c r="C9" s="269">
        <v>0</v>
      </c>
      <c r="D9" s="270">
        <v>0</v>
      </c>
      <c r="E9" s="78">
        <f>C9*D9/10^6</f>
        <v>0</v>
      </c>
      <c r="F9" s="78"/>
      <c r="G9" s="77"/>
    </row>
    <row r="10" spans="2:3" ht="15">
      <c r="B10" s="28"/>
      <c r="C10" s="4"/>
    </row>
    <row r="11" ht="14.25" customHeight="1">
      <c r="C11" s="4"/>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zoomScale="90" zoomScaleNormal="90" workbookViewId="0" topLeftCell="A1">
      <selection activeCell="D18" sqref="D18"/>
    </sheetView>
  </sheetViews>
  <sheetFormatPr defaultColWidth="8.8515625" defaultRowHeight="15"/>
  <cols>
    <col min="1" max="1" width="5.00390625" style="5" bestFit="1" customWidth="1"/>
    <col min="2" max="2" width="48.7109375" style="5" customWidth="1"/>
    <col min="3" max="11" width="20.7109375" style="5" customWidth="1"/>
    <col min="12" max="12" width="12.7109375" style="5" bestFit="1" customWidth="1"/>
    <col min="13" max="13" width="11.421875" style="5" customWidth="1"/>
    <col min="14" max="16384" width="8.8515625" style="5" customWidth="1"/>
  </cols>
  <sheetData>
    <row r="1" ht="18.75">
      <c r="B1" s="6" t="s">
        <v>323</v>
      </c>
    </row>
    <row r="2" ht="4.5" customHeight="1"/>
    <row r="3" spans="2:11" ht="15">
      <c r="B3" s="52" t="s">
        <v>291</v>
      </c>
      <c r="C3" s="53"/>
      <c r="F3" s="241"/>
      <c r="G3" s="241"/>
      <c r="H3" s="241"/>
      <c r="I3" s="241"/>
      <c r="J3" s="241"/>
      <c r="K3" s="241"/>
    </row>
    <row r="4" spans="2:11" ht="15">
      <c r="B4" s="28" t="s">
        <v>175</v>
      </c>
      <c r="C4" s="4"/>
      <c r="F4" s="241"/>
      <c r="G4" s="241"/>
      <c r="H4" s="241"/>
      <c r="I4" s="241"/>
      <c r="J4" s="241"/>
      <c r="K4" s="241"/>
    </row>
    <row r="5" spans="2:3" ht="15.75" thickBot="1">
      <c r="B5" s="28"/>
      <c r="C5" s="4"/>
    </row>
    <row r="6" spans="2:11" ht="46.15" customHeight="1">
      <c r="B6" s="617"/>
      <c r="C6" s="88" t="s">
        <v>114</v>
      </c>
      <c r="D6" s="54" t="s">
        <v>311</v>
      </c>
      <c r="E6" s="55" t="s">
        <v>102</v>
      </c>
      <c r="F6" s="55" t="s">
        <v>103</v>
      </c>
      <c r="G6" s="55" t="s">
        <v>176</v>
      </c>
      <c r="H6" s="55" t="s">
        <v>178</v>
      </c>
      <c r="I6" s="55" t="s">
        <v>177</v>
      </c>
      <c r="J6" s="55" t="s">
        <v>174</v>
      </c>
      <c r="K6" s="55" t="s">
        <v>256</v>
      </c>
    </row>
    <row r="7" spans="2:13" ht="15.75" thickBot="1">
      <c r="B7" s="618"/>
      <c r="C7" s="120" t="s">
        <v>266</v>
      </c>
      <c r="D7" s="114" t="s">
        <v>86</v>
      </c>
      <c r="E7" s="115" t="s">
        <v>267</v>
      </c>
      <c r="F7" s="124" t="s">
        <v>104</v>
      </c>
      <c r="G7" s="124" t="s">
        <v>104</v>
      </c>
      <c r="H7" s="115" t="s">
        <v>267</v>
      </c>
      <c r="I7" s="115" t="s">
        <v>267</v>
      </c>
      <c r="J7" s="115" t="s">
        <v>267</v>
      </c>
      <c r="K7" s="115" t="s">
        <v>267</v>
      </c>
      <c r="M7" s="92"/>
    </row>
    <row r="8" spans="2:13" ht="15">
      <c r="B8" s="121" t="s">
        <v>324</v>
      </c>
      <c r="C8" s="117"/>
      <c r="D8" s="118"/>
      <c r="E8" s="113">
        <v>2702.595413652972</v>
      </c>
      <c r="F8" s="153">
        <v>0</v>
      </c>
      <c r="G8" s="153">
        <v>0</v>
      </c>
      <c r="H8" s="119">
        <f>E8-E8*(F8+G8)</f>
        <v>2702.595413652972</v>
      </c>
      <c r="I8" s="331">
        <v>968</v>
      </c>
      <c r="J8" s="119">
        <v>0</v>
      </c>
      <c r="K8" s="152">
        <f>H8-I8+J8</f>
        <v>1734.5954136529722</v>
      </c>
      <c r="M8" s="93"/>
    </row>
    <row r="9" spans="2:11" ht="15.75" thickBot="1">
      <c r="B9" s="82" t="s">
        <v>179</v>
      </c>
      <c r="C9" s="269">
        <v>0</v>
      </c>
      <c r="D9" s="270">
        <v>0</v>
      </c>
      <c r="E9" s="78">
        <f>C9*D9/10^6</f>
        <v>0</v>
      </c>
      <c r="F9" s="78"/>
      <c r="G9" s="188"/>
      <c r="H9" s="190"/>
      <c r="I9" s="77"/>
      <c r="J9" s="77"/>
      <c r="K9" s="77"/>
    </row>
    <row r="10" spans="2:8" ht="15">
      <c r="B10" s="28"/>
      <c r="C10" s="4"/>
      <c r="G10" s="189"/>
      <c r="H10" s="191"/>
    </row>
    <row r="11" spans="2:8" ht="14.25" customHeight="1">
      <c r="B11" s="92"/>
      <c r="C11" s="4"/>
      <c r="G11" s="189"/>
      <c r="H11" s="192"/>
    </row>
    <row r="12" spans="7:8" ht="15">
      <c r="G12" s="189"/>
      <c r="H12" s="191"/>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zoomScale="90" zoomScaleNormal="90" workbookViewId="0" topLeftCell="A1">
      <selection activeCell="E31" sqref="E31"/>
    </sheetView>
  </sheetViews>
  <sheetFormatPr defaultColWidth="8.8515625" defaultRowHeight="15"/>
  <cols>
    <col min="1" max="1" width="5.00390625" style="5" bestFit="1" customWidth="1"/>
    <col min="2" max="2" width="48.7109375" style="5" customWidth="1"/>
    <col min="3" max="10" width="20.7109375" style="5" customWidth="1"/>
    <col min="11" max="11" width="12.7109375" style="5" bestFit="1" customWidth="1"/>
    <col min="12" max="12" width="11.421875" style="5" customWidth="1"/>
    <col min="13" max="16384" width="8.8515625" style="5" customWidth="1"/>
  </cols>
  <sheetData>
    <row r="1" ht="18.75">
      <c r="B1" s="6" t="s">
        <v>321</v>
      </c>
    </row>
    <row r="2" ht="4.5" customHeight="1"/>
    <row r="3" spans="2:10" ht="15">
      <c r="B3" s="52" t="s">
        <v>290</v>
      </c>
      <c r="C3" s="53"/>
      <c r="F3" s="241"/>
      <c r="G3" s="241"/>
      <c r="H3" s="241"/>
      <c r="I3" s="241"/>
      <c r="J3" s="241"/>
    </row>
    <row r="4" spans="2:10" ht="15">
      <c r="B4" s="28" t="s">
        <v>180</v>
      </c>
      <c r="C4" s="4"/>
      <c r="F4" s="241"/>
      <c r="G4" s="241"/>
      <c r="H4" s="241"/>
      <c r="I4" s="241"/>
      <c r="J4" s="241"/>
    </row>
    <row r="5" spans="2:3" ht="15.75" thickBot="1">
      <c r="B5" s="28"/>
      <c r="C5" s="4"/>
    </row>
    <row r="6" spans="2:10" ht="46.15" customHeight="1">
      <c r="B6" s="617"/>
      <c r="C6" s="88" t="s">
        <v>85</v>
      </c>
      <c r="D6" s="54" t="s">
        <v>311</v>
      </c>
      <c r="E6" s="55" t="s">
        <v>102</v>
      </c>
      <c r="F6" s="55" t="s">
        <v>103</v>
      </c>
      <c r="G6" s="55" t="s">
        <v>176</v>
      </c>
      <c r="H6" s="55" t="s">
        <v>182</v>
      </c>
      <c r="I6" s="55" t="s">
        <v>181</v>
      </c>
      <c r="J6" s="55" t="s">
        <v>183</v>
      </c>
    </row>
    <row r="7" spans="2:12" ht="15.75" thickBot="1">
      <c r="B7" s="618"/>
      <c r="C7" s="120" t="s">
        <v>266</v>
      </c>
      <c r="D7" s="114" t="s">
        <v>86</v>
      </c>
      <c r="E7" s="115" t="s">
        <v>267</v>
      </c>
      <c r="F7" s="124" t="s">
        <v>104</v>
      </c>
      <c r="G7" s="124" t="s">
        <v>104</v>
      </c>
      <c r="H7" s="115" t="s">
        <v>267</v>
      </c>
      <c r="I7" s="115" t="s">
        <v>267</v>
      </c>
      <c r="J7" s="115" t="s">
        <v>267</v>
      </c>
      <c r="L7" s="92"/>
    </row>
    <row r="8" spans="2:12" ht="15">
      <c r="B8" s="121" t="s">
        <v>322</v>
      </c>
      <c r="C8" s="117"/>
      <c r="D8" s="118"/>
      <c r="E8" s="113">
        <v>434.797853042615</v>
      </c>
      <c r="F8" s="153">
        <v>0</v>
      </c>
      <c r="G8" s="153">
        <v>0</v>
      </c>
      <c r="H8" s="119">
        <f>E8-E8*(F8+G8)</f>
        <v>434.797853042615</v>
      </c>
      <c r="I8" s="119">
        <v>377</v>
      </c>
      <c r="J8" s="152">
        <f>H8+I8</f>
        <v>811.797853042615</v>
      </c>
      <c r="L8" s="93"/>
    </row>
    <row r="9" spans="2:10" ht="30.75" thickBot="1">
      <c r="B9" s="82" t="s">
        <v>184</v>
      </c>
      <c r="C9" s="269">
        <v>0</v>
      </c>
      <c r="D9" s="270">
        <v>0</v>
      </c>
      <c r="E9" s="78">
        <f>C9*D9/10^6</f>
        <v>0</v>
      </c>
      <c r="F9" s="78"/>
      <c r="G9" s="78"/>
      <c r="H9" s="77"/>
      <c r="I9" s="77"/>
      <c r="J9" s="77"/>
    </row>
    <row r="10" spans="2:3" ht="15">
      <c r="B10" s="28"/>
      <c r="C10" s="4"/>
    </row>
    <row r="11" spans="2:8" ht="14.25" customHeight="1">
      <c r="B11" s="92"/>
      <c r="C11" s="4"/>
      <c r="H11" s="193"/>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90" zoomScaleNormal="90" workbookViewId="0" topLeftCell="A1">
      <selection activeCell="K12" sqref="K12"/>
    </sheetView>
  </sheetViews>
  <sheetFormatPr defaultColWidth="8.8515625" defaultRowHeight="15"/>
  <cols>
    <col min="1" max="1" width="5.00390625" style="5" bestFit="1" customWidth="1"/>
    <col min="2" max="2" width="42.8515625" style="5" bestFit="1" customWidth="1"/>
    <col min="3" max="11" width="20.7109375" style="5" customWidth="1"/>
    <col min="12" max="16384" width="8.8515625" style="5" customWidth="1"/>
  </cols>
  <sheetData>
    <row r="1" ht="18.75">
      <c r="B1" s="6" t="s">
        <v>185</v>
      </c>
    </row>
    <row r="2" ht="4.5" customHeight="1"/>
    <row r="4" spans="2:3" ht="15">
      <c r="B4" s="7" t="s">
        <v>289</v>
      </c>
      <c r="C4" s="29" t="s">
        <v>193</v>
      </c>
    </row>
    <row r="5" spans="2:3" ht="15">
      <c r="B5" s="28" t="s">
        <v>186</v>
      </c>
      <c r="C5" s="4" t="s">
        <v>258</v>
      </c>
    </row>
    <row r="6" ht="15">
      <c r="C6" s="4" t="s">
        <v>259</v>
      </c>
    </row>
    <row r="7" ht="15.75" thickBot="1">
      <c r="C7" s="4"/>
    </row>
    <row r="8" spans="2:11" ht="30">
      <c r="B8" s="632"/>
      <c r="C8" s="158" t="s">
        <v>65</v>
      </c>
      <c r="D8" s="159" t="s">
        <v>190</v>
      </c>
      <c r="E8" s="54" t="s">
        <v>191</v>
      </c>
      <c r="F8" s="55" t="s">
        <v>189</v>
      </c>
      <c r="G8" s="170" t="s">
        <v>68</v>
      </c>
      <c r="H8" s="158" t="s">
        <v>192</v>
      </c>
      <c r="I8" s="159" t="s">
        <v>190</v>
      </c>
      <c r="J8" s="175" t="s">
        <v>192</v>
      </c>
      <c r="K8" s="170" t="s">
        <v>237</v>
      </c>
    </row>
    <row r="9" spans="2:11" ht="15.75" thickBot="1">
      <c r="B9" s="633"/>
      <c r="C9" s="154" t="s">
        <v>3</v>
      </c>
      <c r="D9" s="634" t="s">
        <v>4</v>
      </c>
      <c r="E9" s="635"/>
      <c r="F9" s="636"/>
      <c r="G9" s="171" t="s">
        <v>87</v>
      </c>
      <c r="H9" s="154" t="s">
        <v>3</v>
      </c>
      <c r="I9" s="154" t="s">
        <v>4</v>
      </c>
      <c r="J9" s="171" t="s">
        <v>87</v>
      </c>
      <c r="K9" s="171" t="s">
        <v>87</v>
      </c>
    </row>
    <row r="10" spans="2:11" ht="15">
      <c r="B10" s="51" t="s">
        <v>187</v>
      </c>
      <c r="C10" s="168"/>
      <c r="D10" s="160"/>
      <c r="E10" s="161"/>
      <c r="F10" s="162"/>
      <c r="G10" s="168"/>
      <c r="H10" s="168"/>
      <c r="I10" s="160"/>
      <c r="J10" s="174"/>
      <c r="K10" s="174"/>
    </row>
    <row r="11" spans="2:11" ht="15.75" thickBot="1">
      <c r="B11" s="155" t="s">
        <v>188</v>
      </c>
      <c r="C11" s="167"/>
      <c r="D11" s="164"/>
      <c r="E11" s="165"/>
      <c r="F11" s="166"/>
      <c r="G11" s="167"/>
      <c r="H11" s="167"/>
      <c r="I11" s="164"/>
      <c r="J11" s="167"/>
      <c r="K11" s="167"/>
    </row>
    <row r="12" spans="2:11" ht="15.75" thickBot="1">
      <c r="B12" s="156" t="s">
        <v>362</v>
      </c>
      <c r="C12" s="169">
        <f>SUM(C10:C11)</f>
        <v>0</v>
      </c>
      <c r="D12" s="148"/>
      <c r="E12" s="149"/>
      <c r="F12" s="163"/>
      <c r="G12" s="172">
        <f>SUM(G10:G11)</f>
        <v>0</v>
      </c>
      <c r="H12" s="157"/>
      <c r="I12" s="157"/>
      <c r="J12" s="172">
        <f>SUM(J10:J11)</f>
        <v>0</v>
      </c>
      <c r="K12" s="172">
        <v>2191.611086554136</v>
      </c>
    </row>
    <row r="13" ht="15">
      <c r="B13" s="173" t="s">
        <v>194</v>
      </c>
    </row>
    <row r="14" ht="15">
      <c r="B14" s="173"/>
    </row>
    <row r="15" spans="2:10" ht="15">
      <c r="B15" s="26"/>
      <c r="G15" s="93"/>
      <c r="J15" s="93"/>
    </row>
    <row r="16" spans="7:10" ht="15">
      <c r="G16" s="93"/>
      <c r="J16" s="93"/>
    </row>
    <row r="17" ht="15">
      <c r="K17" s="93"/>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2"/>
  <sheetViews>
    <sheetView zoomScale="84" zoomScaleNormal="84" workbookViewId="0" topLeftCell="A55">
      <selection activeCell="H34" sqref="H34"/>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spans="2:6" ht="18.75">
      <c r="B1" s="6" t="s">
        <v>195</v>
      </c>
      <c r="C1" s="241"/>
      <c r="D1" s="241"/>
      <c r="E1" s="241"/>
      <c r="F1" s="241"/>
    </row>
    <row r="2" spans="3:6" ht="4.5" customHeight="1">
      <c r="C2" s="241"/>
      <c r="D2" s="241"/>
      <c r="E2" s="241"/>
      <c r="F2" s="241"/>
    </row>
    <row r="4" spans="2:3" ht="15">
      <c r="B4" s="7" t="s">
        <v>287</v>
      </c>
      <c r="C4" s="4"/>
    </row>
    <row r="5" spans="2:3" ht="15">
      <c r="B5" s="28" t="s">
        <v>196</v>
      </c>
      <c r="C5" s="4"/>
    </row>
    <row r="6" ht="15">
      <c r="C6" s="4"/>
    </row>
    <row r="7" spans="2:5" ht="15">
      <c r="B7" s="28" t="s">
        <v>203</v>
      </c>
      <c r="C7" s="4"/>
      <c r="E7" s="92"/>
    </row>
    <row r="8" ht="15.75" thickBot="1">
      <c r="C8" s="4"/>
    </row>
    <row r="9" spans="2:3" ht="15">
      <c r="B9" s="51" t="s">
        <v>212</v>
      </c>
      <c r="C9" s="195"/>
    </row>
    <row r="10" spans="2:5" ht="15.75" thickBot="1">
      <c r="B10" s="220" t="s">
        <v>268</v>
      </c>
      <c r="C10" s="196">
        <f>C12+C24</f>
        <v>0</v>
      </c>
      <c r="E10" s="93"/>
    </row>
    <row r="11" spans="2:3" ht="15">
      <c r="B11" s="221" t="s">
        <v>213</v>
      </c>
      <c r="C11" s="182"/>
    </row>
    <row r="12" spans="2:5" ht="15.75" thickBot="1">
      <c r="B12" s="220" t="s">
        <v>268</v>
      </c>
      <c r="C12" s="86">
        <f>C20+C22</f>
        <v>0</v>
      </c>
      <c r="E12" s="93"/>
    </row>
    <row r="13" spans="2:3" ht="15">
      <c r="B13" s="221" t="s">
        <v>214</v>
      </c>
      <c r="C13" s="182"/>
    </row>
    <row r="14" spans="2:3" ht="15">
      <c r="B14" s="222" t="s">
        <v>269</v>
      </c>
      <c r="C14" s="197">
        <v>0</v>
      </c>
    </row>
    <row r="15" spans="2:3" ht="15">
      <c r="B15" s="222" t="s">
        <v>270</v>
      </c>
      <c r="C15" s="197">
        <v>0</v>
      </c>
    </row>
    <row r="16" spans="2:3" ht="15">
      <c r="B16" s="222" t="s">
        <v>271</v>
      </c>
      <c r="C16" s="197">
        <v>0</v>
      </c>
    </row>
    <row r="17" spans="2:3" ht="15">
      <c r="B17" s="222" t="s">
        <v>272</v>
      </c>
      <c r="C17" s="197">
        <f>C14-C15+C16</f>
        <v>0</v>
      </c>
    </row>
    <row r="18" spans="2:3" ht="15">
      <c r="B18" s="222" t="s">
        <v>204</v>
      </c>
      <c r="C18" s="198">
        <v>0</v>
      </c>
    </row>
    <row r="19" spans="2:3" ht="15">
      <c r="B19" s="222" t="s">
        <v>205</v>
      </c>
      <c r="C19" s="198">
        <v>0</v>
      </c>
    </row>
    <row r="20" spans="2:5" ht="15.75" thickBot="1">
      <c r="B20" s="223" t="s">
        <v>268</v>
      </c>
      <c r="C20" s="274">
        <f>C17+C17*(C18+C19)/100</f>
        <v>0</v>
      </c>
      <c r="E20" s="93"/>
    </row>
    <row r="21" spans="2:3" ht="15">
      <c r="B21" s="221" t="s">
        <v>215</v>
      </c>
      <c r="C21" s="275"/>
    </row>
    <row r="22" spans="2:5" ht="15.75" thickBot="1">
      <c r="B22" s="220" t="s">
        <v>268</v>
      </c>
      <c r="C22" s="199">
        <f>(C20+C24)*0.2</f>
        <v>0</v>
      </c>
      <c r="E22" s="93"/>
    </row>
    <row r="23" spans="2:3" ht="15">
      <c r="B23" s="221" t="s">
        <v>216</v>
      </c>
      <c r="C23" s="276"/>
    </row>
    <row r="24" spans="2:5" ht="15.75" thickBot="1">
      <c r="B24" s="220" t="s">
        <v>268</v>
      </c>
      <c r="C24" s="199">
        <f>C29+C37+C53+C66</f>
        <v>0</v>
      </c>
      <c r="E24" s="93"/>
    </row>
    <row r="25" spans="2:3" ht="15">
      <c r="B25" s="221" t="s">
        <v>217</v>
      </c>
      <c r="C25" s="276"/>
    </row>
    <row r="26" spans="2:3" ht="15">
      <c r="B26" s="222" t="s">
        <v>206</v>
      </c>
      <c r="C26" s="198">
        <v>0</v>
      </c>
    </row>
    <row r="27" spans="2:3" ht="15">
      <c r="B27" s="222" t="s">
        <v>273</v>
      </c>
      <c r="C27" s="198">
        <v>0</v>
      </c>
    </row>
    <row r="28" spans="2:3" ht="15">
      <c r="B28" s="222" t="s">
        <v>274</v>
      </c>
      <c r="C28" s="197">
        <v>0</v>
      </c>
    </row>
    <row r="29" spans="2:5" ht="15.75" thickBot="1">
      <c r="B29" s="220" t="s">
        <v>268</v>
      </c>
      <c r="C29" s="199">
        <f>C26*C27/10^6+C28</f>
        <v>0</v>
      </c>
      <c r="E29" s="93"/>
    </row>
    <row r="30" spans="2:3" ht="15">
      <c r="B30" s="221" t="s">
        <v>218</v>
      </c>
      <c r="C30" s="276"/>
    </row>
    <row r="31" spans="2:3" ht="15">
      <c r="B31" s="222" t="s">
        <v>269</v>
      </c>
      <c r="C31" s="197">
        <v>0</v>
      </c>
    </row>
    <row r="32" spans="2:3" ht="15">
      <c r="B32" s="222" t="s">
        <v>270</v>
      </c>
      <c r="C32" s="197">
        <v>0</v>
      </c>
    </row>
    <row r="33" spans="2:3" ht="15">
      <c r="B33" s="222" t="s">
        <v>271</v>
      </c>
      <c r="C33" s="197">
        <v>0</v>
      </c>
    </row>
    <row r="34" spans="2:3" ht="15">
      <c r="B34" s="222" t="s">
        <v>272</v>
      </c>
      <c r="C34" s="197">
        <f>C31-C32+C33</f>
        <v>0</v>
      </c>
    </row>
    <row r="35" spans="2:3" ht="15">
      <c r="B35" s="222" t="s">
        <v>204</v>
      </c>
      <c r="C35" s="198">
        <v>0</v>
      </c>
    </row>
    <row r="36" spans="2:3" ht="15">
      <c r="B36" s="222" t="s">
        <v>205</v>
      </c>
      <c r="C36" s="198">
        <v>0</v>
      </c>
    </row>
    <row r="37" spans="2:5" ht="15.75" thickBot="1">
      <c r="B37" s="220" t="s">
        <v>268</v>
      </c>
      <c r="C37" s="199">
        <f>C34+C34*(C35+C36)/100</f>
        <v>0</v>
      </c>
      <c r="E37" s="93"/>
    </row>
    <row r="38" spans="2:3" ht="15">
      <c r="B38" s="221" t="s">
        <v>219</v>
      </c>
      <c r="C38" s="276"/>
    </row>
    <row r="39" spans="2:3" ht="15">
      <c r="B39" s="222" t="s">
        <v>206</v>
      </c>
      <c r="C39" s="198">
        <v>0</v>
      </c>
    </row>
    <row r="40" spans="2:3" ht="15">
      <c r="B40" s="222" t="s">
        <v>207</v>
      </c>
      <c r="C40" s="198">
        <v>0</v>
      </c>
    </row>
    <row r="41" spans="2:3" ht="15">
      <c r="B41" s="222" t="s">
        <v>273</v>
      </c>
      <c r="C41" s="198">
        <v>0</v>
      </c>
    </row>
    <row r="42" spans="2:3" ht="15">
      <c r="B42" s="222" t="s">
        <v>275</v>
      </c>
      <c r="C42" s="197">
        <f>C39*C40/100*C41/10^6</f>
        <v>0</v>
      </c>
    </row>
    <row r="43" spans="2:3" ht="15">
      <c r="B43" s="222" t="s">
        <v>208</v>
      </c>
      <c r="C43" s="198">
        <v>0</v>
      </c>
    </row>
    <row r="44" spans="2:3" ht="15">
      <c r="B44" s="222" t="s">
        <v>207</v>
      </c>
      <c r="C44" s="198">
        <v>0</v>
      </c>
    </row>
    <row r="45" spans="2:3" ht="15">
      <c r="B45" s="222" t="s">
        <v>273</v>
      </c>
      <c r="C45" s="198">
        <v>0</v>
      </c>
    </row>
    <row r="46" spans="2:3" ht="15">
      <c r="B46" s="222" t="s">
        <v>276</v>
      </c>
      <c r="C46" s="197">
        <f>C43*C44/100*C45/10^6</f>
        <v>0</v>
      </c>
    </row>
    <row r="47" spans="2:3" ht="15">
      <c r="B47" s="222" t="s">
        <v>209</v>
      </c>
      <c r="C47" s="198">
        <v>0</v>
      </c>
    </row>
    <row r="48" spans="2:3" ht="15">
      <c r="B48" s="222" t="s">
        <v>210</v>
      </c>
      <c r="C48" s="197">
        <v>0</v>
      </c>
    </row>
    <row r="49" spans="2:3" ht="15">
      <c r="B49" s="222" t="s">
        <v>211</v>
      </c>
      <c r="C49" s="198">
        <f>C47*C48/100</f>
        <v>0</v>
      </c>
    </row>
    <row r="50" spans="2:3" ht="15">
      <c r="B50" s="222" t="s">
        <v>207</v>
      </c>
      <c r="C50" s="198">
        <v>0</v>
      </c>
    </row>
    <row r="51" spans="2:3" ht="15">
      <c r="B51" s="222" t="s">
        <v>273</v>
      </c>
      <c r="C51" s="198">
        <v>0</v>
      </c>
    </row>
    <row r="52" spans="2:3" ht="15">
      <c r="B52" s="222" t="s">
        <v>277</v>
      </c>
      <c r="C52" s="197">
        <f>C49*C50/100*C51/10^6</f>
        <v>0</v>
      </c>
    </row>
    <row r="53" spans="2:5" ht="15.75" thickBot="1">
      <c r="B53" s="220" t="s">
        <v>268</v>
      </c>
      <c r="C53" s="199">
        <f>C42+C46-C52</f>
        <v>0</v>
      </c>
      <c r="E53" s="93"/>
    </row>
    <row r="54" spans="2:3" ht="15">
      <c r="B54" s="224" t="s">
        <v>220</v>
      </c>
      <c r="C54" s="277"/>
    </row>
    <row r="55" spans="2:3" ht="15">
      <c r="B55" s="222" t="s">
        <v>206</v>
      </c>
      <c r="C55" s="198">
        <v>0</v>
      </c>
    </row>
    <row r="56" spans="2:3" ht="15">
      <c r="B56" s="222" t="s">
        <v>273</v>
      </c>
      <c r="C56" s="198">
        <v>0</v>
      </c>
    </row>
    <row r="57" spans="2:3" ht="15">
      <c r="B57" s="222" t="s">
        <v>275</v>
      </c>
      <c r="C57" s="197">
        <f>C55*C56/10^6</f>
        <v>0</v>
      </c>
    </row>
    <row r="58" spans="2:3" ht="15">
      <c r="B58" s="222" t="s">
        <v>208</v>
      </c>
      <c r="C58" s="198">
        <v>0</v>
      </c>
    </row>
    <row r="59" spans="2:3" ht="15">
      <c r="B59" s="222" t="s">
        <v>273</v>
      </c>
      <c r="C59" s="198">
        <v>0</v>
      </c>
    </row>
    <row r="60" spans="2:3" ht="15">
      <c r="B60" s="222" t="s">
        <v>276</v>
      </c>
      <c r="C60" s="197">
        <f>C58*C59/10^6</f>
        <v>0</v>
      </c>
    </row>
    <row r="61" spans="2:3" ht="15">
      <c r="B61" s="222" t="s">
        <v>209</v>
      </c>
      <c r="C61" s="198">
        <v>0</v>
      </c>
    </row>
    <row r="62" spans="2:3" ht="15">
      <c r="B62" s="222" t="s">
        <v>210</v>
      </c>
      <c r="C62" s="198">
        <v>0</v>
      </c>
    </row>
    <row r="63" spans="2:3" ht="15">
      <c r="B63" s="222" t="s">
        <v>211</v>
      </c>
      <c r="C63" s="198">
        <f>C61*C62/100</f>
        <v>0</v>
      </c>
    </row>
    <row r="64" spans="2:3" ht="15">
      <c r="B64" s="222" t="s">
        <v>273</v>
      </c>
      <c r="C64" s="198">
        <v>0</v>
      </c>
    </row>
    <row r="65" spans="2:3" ht="15">
      <c r="B65" s="222" t="s">
        <v>277</v>
      </c>
      <c r="C65" s="197">
        <f>C63*C64/10^6</f>
        <v>0</v>
      </c>
    </row>
    <row r="66" spans="2:5" ht="15.75" thickBot="1">
      <c r="B66" s="220" t="s">
        <v>268</v>
      </c>
      <c r="C66" s="199">
        <f>C57+C60-C65</f>
        <v>0</v>
      </c>
      <c r="E66" s="93"/>
    </row>
    <row r="67" ht="15">
      <c r="C67" s="4"/>
    </row>
    <row r="68" ht="15.75" thickBot="1">
      <c r="C68" s="4"/>
    </row>
    <row r="69" spans="2:8" ht="30">
      <c r="B69" s="632"/>
      <c r="C69" s="159" t="s">
        <v>202</v>
      </c>
      <c r="D69" s="54" t="s">
        <v>200</v>
      </c>
      <c r="E69" s="54" t="s">
        <v>176</v>
      </c>
      <c r="F69" s="55" t="s">
        <v>201</v>
      </c>
      <c r="H69" s="92"/>
    </row>
    <row r="70" spans="2:13" ht="15.75" thickBot="1">
      <c r="B70" s="633"/>
      <c r="C70" s="183" t="s">
        <v>267</v>
      </c>
      <c r="D70" s="179" t="s">
        <v>104</v>
      </c>
      <c r="E70" s="179" t="s">
        <v>104</v>
      </c>
      <c r="F70" s="124" t="s">
        <v>267</v>
      </c>
      <c r="M70" s="92"/>
    </row>
    <row r="71" spans="2:8" ht="15">
      <c r="B71" s="177" t="s">
        <v>197</v>
      </c>
      <c r="C71" s="184">
        <f>C12</f>
        <v>0</v>
      </c>
      <c r="D71" s="185">
        <v>0</v>
      </c>
      <c r="E71" s="185">
        <v>0</v>
      </c>
      <c r="F71" s="181">
        <v>10651.782021250163</v>
      </c>
      <c r="H71" s="93"/>
    </row>
    <row r="72" spans="2:8" ht="15.75" thickBot="1">
      <c r="B72" s="176" t="s">
        <v>198</v>
      </c>
      <c r="C72" s="186">
        <f>C24</f>
        <v>0</v>
      </c>
      <c r="D72" s="180">
        <v>0</v>
      </c>
      <c r="E72" s="180">
        <v>0</v>
      </c>
      <c r="F72" s="107">
        <v>5003.685035015322</v>
      </c>
      <c r="H72" s="93"/>
    </row>
    <row r="73" spans="2:8" ht="15.75" thickBot="1">
      <c r="B73" s="156" t="s">
        <v>199</v>
      </c>
      <c r="C73" s="187">
        <f>C71+C72</f>
        <v>0</v>
      </c>
      <c r="D73" s="149"/>
      <c r="E73" s="149"/>
      <c r="F73" s="204">
        <f>F71+F72</f>
        <v>15655.467056265485</v>
      </c>
      <c r="H73" s="93"/>
    </row>
    <row r="74" ht="15">
      <c r="B74" s="173" t="s">
        <v>194</v>
      </c>
    </row>
    <row r="75" ht="15">
      <c r="C75" s="93"/>
    </row>
    <row r="76" ht="15">
      <c r="C76" s="93"/>
    </row>
    <row r="77" spans="2:8" ht="15">
      <c r="B77" s="52" t="s">
        <v>288</v>
      </c>
      <c r="C77" s="93"/>
      <c r="D77" s="241"/>
      <c r="E77" s="241"/>
      <c r="F77" s="241"/>
      <c r="G77" s="241"/>
      <c r="H77" s="241"/>
    </row>
    <row r="78" spans="2:8" ht="15">
      <c r="B78" s="28" t="s">
        <v>221</v>
      </c>
      <c r="C78" s="93"/>
      <c r="D78" s="241"/>
      <c r="E78" s="241"/>
      <c r="F78" s="241"/>
      <c r="G78" s="241"/>
      <c r="H78" s="241"/>
    </row>
    <row r="79" spans="2:3" ht="15.75" thickBot="1">
      <c r="B79" s="28"/>
      <c r="C79" s="4"/>
    </row>
    <row r="80" spans="2:12" ht="61.15" customHeight="1">
      <c r="B80" s="617"/>
      <c r="C80" s="159" t="s">
        <v>222</v>
      </c>
      <c r="D80" s="54" t="s">
        <v>311</v>
      </c>
      <c r="E80" s="55" t="s">
        <v>223</v>
      </c>
      <c r="F80" s="159" t="s">
        <v>230</v>
      </c>
      <c r="G80" s="55" t="s">
        <v>105</v>
      </c>
      <c r="H80" s="88" t="s">
        <v>103</v>
      </c>
      <c r="I80" s="54" t="s">
        <v>176</v>
      </c>
      <c r="J80" s="55" t="s">
        <v>231</v>
      </c>
      <c r="L80" s="92"/>
    </row>
    <row r="81" spans="2:13" ht="15.75" thickBot="1">
      <c r="B81" s="618"/>
      <c r="C81" s="123" t="s">
        <v>266</v>
      </c>
      <c r="D81" s="114" t="s">
        <v>86</v>
      </c>
      <c r="E81" s="115" t="s">
        <v>267</v>
      </c>
      <c r="F81" s="183" t="s">
        <v>104</v>
      </c>
      <c r="G81" s="124" t="s">
        <v>267</v>
      </c>
      <c r="H81" s="178" t="s">
        <v>104</v>
      </c>
      <c r="I81" s="179" t="s">
        <v>104</v>
      </c>
      <c r="J81" s="115" t="s">
        <v>267</v>
      </c>
      <c r="M81" s="92"/>
    </row>
    <row r="82" spans="2:13" ht="15">
      <c r="B82" s="121" t="s">
        <v>236</v>
      </c>
      <c r="C82" s="206"/>
      <c r="D82" s="118"/>
      <c r="E82" s="113"/>
      <c r="F82" s="216"/>
      <c r="G82" s="153"/>
      <c r="H82" s="212"/>
      <c r="I82" s="207"/>
      <c r="J82" s="194">
        <v>2902.6670717103116</v>
      </c>
      <c r="L82" s="93"/>
      <c r="M82" s="93"/>
    </row>
    <row r="83" spans="2:13" ht="15">
      <c r="B83" s="202" t="s">
        <v>224</v>
      </c>
      <c r="C83" s="208"/>
      <c r="D83" s="200"/>
      <c r="E83" s="79">
        <f>SUM(E84:E85)</f>
        <v>0</v>
      </c>
      <c r="F83" s="217">
        <v>0</v>
      </c>
      <c r="G83" s="79">
        <f>E83-E83*F83</f>
        <v>0</v>
      </c>
      <c r="H83" s="214">
        <v>0</v>
      </c>
      <c r="I83" s="209">
        <v>0</v>
      </c>
      <c r="J83" s="205">
        <f>G83-G83*(H83+I83)/100</f>
        <v>0</v>
      </c>
      <c r="L83" s="93"/>
      <c r="M83" s="93"/>
    </row>
    <row r="84" spans="2:13" ht="15">
      <c r="B84" s="203" t="s">
        <v>228</v>
      </c>
      <c r="C84" s="278">
        <v>0</v>
      </c>
      <c r="D84" s="268">
        <v>0</v>
      </c>
      <c r="E84" s="79">
        <f>C84*D84/10^6</f>
        <v>0</v>
      </c>
      <c r="F84" s="217"/>
      <c r="G84" s="201"/>
      <c r="H84" s="213"/>
      <c r="I84" s="210"/>
      <c r="J84" s="205"/>
      <c r="M84" s="93"/>
    </row>
    <row r="85" spans="2:13" ht="15">
      <c r="B85" s="203" t="s">
        <v>229</v>
      </c>
      <c r="C85" s="278">
        <v>0</v>
      </c>
      <c r="D85" s="268">
        <v>0</v>
      </c>
      <c r="E85" s="79">
        <f>C85*D85/10^6</f>
        <v>0</v>
      </c>
      <c r="F85" s="217"/>
      <c r="G85" s="201"/>
      <c r="H85" s="213"/>
      <c r="I85" s="210"/>
      <c r="J85" s="205"/>
      <c r="M85" s="93"/>
    </row>
    <row r="86" spans="2:13" ht="15">
      <c r="B86" s="202" t="s">
        <v>225</v>
      </c>
      <c r="C86" s="279"/>
      <c r="D86" s="268"/>
      <c r="E86" s="79">
        <f>SUM(E87:E88)</f>
        <v>0</v>
      </c>
      <c r="F86" s="217">
        <v>0</v>
      </c>
      <c r="G86" s="79">
        <f>E86-E86*F86</f>
        <v>0</v>
      </c>
      <c r="H86" s="214">
        <v>0</v>
      </c>
      <c r="I86" s="209">
        <v>0</v>
      </c>
      <c r="J86" s="205">
        <f>G86-G86*(H86+I86)/100</f>
        <v>0</v>
      </c>
      <c r="L86" s="93"/>
      <c r="M86" s="93"/>
    </row>
    <row r="87" spans="2:13" ht="15">
      <c r="B87" s="203" t="s">
        <v>228</v>
      </c>
      <c r="C87" s="278">
        <v>0</v>
      </c>
      <c r="D87" s="268">
        <v>0</v>
      </c>
      <c r="E87" s="79">
        <f>C87*D87/10^6</f>
        <v>0</v>
      </c>
      <c r="F87" s="217"/>
      <c r="G87" s="201"/>
      <c r="H87" s="213"/>
      <c r="I87" s="210"/>
      <c r="J87" s="205"/>
      <c r="M87" s="93"/>
    </row>
    <row r="88" spans="2:13" ht="15">
      <c r="B88" s="203" t="s">
        <v>229</v>
      </c>
      <c r="C88" s="278">
        <v>0</v>
      </c>
      <c r="D88" s="268">
        <v>0</v>
      </c>
      <c r="E88" s="79">
        <f>C88*D88/10^6</f>
        <v>0</v>
      </c>
      <c r="F88" s="217"/>
      <c r="G88" s="201"/>
      <c r="H88" s="213"/>
      <c r="I88" s="210"/>
      <c r="J88" s="205"/>
      <c r="M88" s="93"/>
    </row>
    <row r="89" spans="2:13" ht="15">
      <c r="B89" s="202" t="s">
        <v>226</v>
      </c>
      <c r="C89" s="278">
        <v>0</v>
      </c>
      <c r="D89" s="268">
        <v>0</v>
      </c>
      <c r="E89" s="79">
        <f>C89*D89/10^6</f>
        <v>0</v>
      </c>
      <c r="F89" s="217">
        <v>0</v>
      </c>
      <c r="G89" s="79">
        <f>E89-E89*F89</f>
        <v>0</v>
      </c>
      <c r="H89" s="214">
        <v>0</v>
      </c>
      <c r="I89" s="209">
        <v>0</v>
      </c>
      <c r="J89" s="205">
        <f>G89-G89*(H89+I89)/100</f>
        <v>0</v>
      </c>
      <c r="L89" s="93"/>
      <c r="M89" s="93"/>
    </row>
    <row r="90" spans="2:13" ht="15.75" thickBot="1">
      <c r="B90" s="82" t="s">
        <v>227</v>
      </c>
      <c r="C90" s="280">
        <v>0</v>
      </c>
      <c r="D90" s="270">
        <v>0</v>
      </c>
      <c r="E90" s="78">
        <f>C90*D90/10^6</f>
        <v>0</v>
      </c>
      <c r="F90" s="218">
        <v>0</v>
      </c>
      <c r="G90" s="78">
        <f>E90-E90*F90</f>
        <v>0</v>
      </c>
      <c r="H90" s="215">
        <v>0</v>
      </c>
      <c r="I90" s="87">
        <v>0</v>
      </c>
      <c r="J90" s="211">
        <f>G90-G90*(H90+I90)/100</f>
        <v>0</v>
      </c>
      <c r="L90" s="93"/>
      <c r="M90" s="93"/>
    </row>
    <row r="91" spans="2:3" ht="15">
      <c r="B91" s="28"/>
      <c r="C91" s="4"/>
    </row>
    <row r="92" spans="2:9" ht="14.25" customHeight="1">
      <c r="B92" s="92"/>
      <c r="C92" s="4"/>
      <c r="I92" s="193"/>
    </row>
  </sheetData>
  <mergeCells count="2">
    <mergeCell ref="B69:B70"/>
    <mergeCell ref="B80:B81"/>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zoomScale="90" zoomScaleNormal="90" workbookViewId="0" topLeftCell="A2">
      <selection activeCell="B4" sqref="B4"/>
    </sheetView>
  </sheetViews>
  <sheetFormatPr defaultColWidth="8.8515625" defaultRowHeight="15"/>
  <cols>
    <col min="1" max="1" width="5.00390625" style="5" bestFit="1" customWidth="1"/>
    <col min="2" max="2" width="67.421875" style="5" customWidth="1"/>
    <col min="3" max="9" width="20.7109375" style="5" customWidth="1"/>
    <col min="10" max="16384" width="8.8515625" style="5" customWidth="1"/>
  </cols>
  <sheetData>
    <row r="1" ht="18.75">
      <c r="B1" s="6" t="s">
        <v>233</v>
      </c>
    </row>
    <row r="2" ht="4.5" customHeight="1"/>
    <row r="4" spans="2:3" ht="15">
      <c r="B4" s="7" t="s">
        <v>286</v>
      </c>
      <c r="C4" s="4"/>
    </row>
    <row r="5" spans="2:3" ht="15">
      <c r="B5" s="28" t="s">
        <v>232</v>
      </c>
      <c r="C5" s="4"/>
    </row>
    <row r="6" ht="15">
      <c r="C6" s="4"/>
    </row>
    <row r="7" spans="2:3" ht="15">
      <c r="B7" s="28" t="s">
        <v>314</v>
      </c>
      <c r="C7" s="4"/>
    </row>
    <row r="8" ht="15.75" thickBot="1">
      <c r="C8" s="4"/>
    </row>
    <row r="9" spans="2:3" ht="15.75" thickBot="1">
      <c r="B9" s="177" t="s">
        <v>235</v>
      </c>
      <c r="C9" s="219">
        <v>0</v>
      </c>
    </row>
    <row r="10" spans="2:3" ht="15.75" thickBot="1">
      <c r="B10" s="156" t="s">
        <v>234</v>
      </c>
      <c r="C10" s="226">
        <v>0</v>
      </c>
    </row>
    <row r="11" spans="2:3" ht="15">
      <c r="B11" s="51" t="s">
        <v>278</v>
      </c>
      <c r="C11" s="227">
        <v>14652.925828357807</v>
      </c>
    </row>
    <row r="12" spans="2:3" ht="15.75" thickBot="1">
      <c r="B12" s="150" t="s">
        <v>279</v>
      </c>
      <c r="C12" s="196" t="e">
        <f>C11/C10*100</f>
        <v>#DIV/0!</v>
      </c>
    </row>
    <row r="13" spans="2:3" ht="15">
      <c r="B13" s="51" t="str">
        <f>"Capital stock as of 31.12."&amp;RIGHT($B$4,4)-1&amp;" (in constant 2010 prices, million NAC)"</f>
        <v>Capital stock as of 31.12.2019 (in constant 2010 prices, million NAC)</v>
      </c>
      <c r="C13" s="227">
        <v>0</v>
      </c>
    </row>
    <row r="14" spans="2:3" ht="15.75" thickBot="1">
      <c r="B14" s="150" t="str">
        <f>"Capital stock as of 31.12."&amp;RIGHT($B$4,4)&amp;" (in constant 2010 prices, million NAC)"</f>
        <v>Capital stock as of 31.12.2020 (in constant 2010 prices, million NAC)</v>
      </c>
      <c r="C14" s="196" t="e">
        <f>C13+C12-C16</f>
        <v>#DIV/0!</v>
      </c>
    </row>
    <row r="15" spans="2:3" ht="15">
      <c r="B15" s="47" t="s">
        <v>280</v>
      </c>
      <c r="C15" s="225" t="e">
        <f>C16*C10/100</f>
        <v>#DIV/0!</v>
      </c>
    </row>
    <row r="16" spans="2:3" ht="15.75" thickBot="1">
      <c r="B16" s="150" t="s">
        <v>281</v>
      </c>
      <c r="C16" s="196" t="e">
        <f>C13*C9+C12*(1-(1-C9)^0.5)</f>
        <v>#DIV/0!</v>
      </c>
    </row>
    <row r="17" ht="15">
      <c r="C17" s="4"/>
    </row>
    <row r="18" ht="15">
      <c r="C18" s="4"/>
    </row>
    <row r="19" ht="15">
      <c r="B19" s="173"/>
    </row>
  </sheetData>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28"/>
  <sheetViews>
    <sheetView zoomScale="90" zoomScaleNormal="90" workbookViewId="0" topLeftCell="A1">
      <selection activeCell="B1" sqref="B1"/>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ht="18.75">
      <c r="B1" s="6" t="s">
        <v>320</v>
      </c>
    </row>
    <row r="2" ht="4.5" customHeight="1"/>
    <row r="4" spans="2:3" ht="15">
      <c r="B4" s="7" t="s">
        <v>285</v>
      </c>
      <c r="C4" s="4" t="s">
        <v>259</v>
      </c>
    </row>
    <row r="5" spans="2:5" ht="15">
      <c r="B5" s="28" t="s">
        <v>238</v>
      </c>
      <c r="C5" s="4"/>
      <c r="D5" s="92"/>
      <c r="E5" s="92"/>
    </row>
    <row r="6" ht="15">
      <c r="C6" s="4"/>
    </row>
    <row r="7" spans="2:3" ht="15">
      <c r="B7" s="28" t="s">
        <v>239</v>
      </c>
      <c r="C7" s="4"/>
    </row>
    <row r="8" spans="3:5" ht="15.75" thickBot="1">
      <c r="C8" s="4"/>
      <c r="E8" s="145"/>
    </row>
    <row r="9" spans="2:3" ht="15">
      <c r="B9" s="221" t="s">
        <v>20</v>
      </c>
      <c r="C9" s="228">
        <v>382.9733</v>
      </c>
    </row>
    <row r="10" spans="2:3" s="241" customFormat="1" ht="15">
      <c r="B10" s="224" t="s">
        <v>363</v>
      </c>
      <c r="C10" s="330">
        <v>-151.6663</v>
      </c>
    </row>
    <row r="11" spans="2:3" ht="15">
      <c r="B11" s="232" t="s">
        <v>21</v>
      </c>
      <c r="C11" s="229">
        <v>178.4529</v>
      </c>
    </row>
    <row r="12" spans="2:3" ht="15">
      <c r="B12" s="232" t="s">
        <v>240</v>
      </c>
      <c r="C12" s="229">
        <v>0</v>
      </c>
    </row>
    <row r="13" spans="2:3" ht="15">
      <c r="B13" s="232" t="s">
        <v>241</v>
      </c>
      <c r="C13" s="229">
        <v>0</v>
      </c>
    </row>
    <row r="14" spans="2:3" ht="15">
      <c r="B14" s="232" t="s">
        <v>22</v>
      </c>
      <c r="C14" s="229">
        <v>0</v>
      </c>
    </row>
    <row r="15" spans="2:3" ht="15.75" thickBot="1">
      <c r="B15" s="233" t="s">
        <v>242</v>
      </c>
      <c r="C15" s="230">
        <v>-222.0594</v>
      </c>
    </row>
    <row r="16" spans="2:5" ht="15.75" thickBot="1">
      <c r="B16" s="156" t="s">
        <v>239</v>
      </c>
      <c r="C16" s="231">
        <f>SUM(C9:C15)</f>
        <v>187.7005</v>
      </c>
      <c r="E16" s="93"/>
    </row>
    <row r="17" ht="15">
      <c r="C17" s="4"/>
    </row>
    <row r="18" spans="2:3" ht="15">
      <c r="B18" s="28" t="s">
        <v>243</v>
      </c>
      <c r="C18" s="4"/>
    </row>
    <row r="19" ht="15.75" thickBot="1">
      <c r="C19" s="4"/>
    </row>
    <row r="20" spans="2:3" ht="15">
      <c r="B20" s="221" t="s">
        <v>244</v>
      </c>
      <c r="C20" s="234">
        <v>0</v>
      </c>
    </row>
    <row r="21" spans="2:3" ht="15">
      <c r="B21" s="232" t="s">
        <v>245</v>
      </c>
      <c r="C21" s="229">
        <v>0</v>
      </c>
    </row>
    <row r="22" spans="2:3" ht="15">
      <c r="B22" s="232" t="str">
        <f>"Price Index Input 1 for "&amp;RIGHT($B$4,4)-1&amp;" (2010=100)"</f>
        <v>Price Index Input 1 for 2019 (2010=100)</v>
      </c>
      <c r="C22" s="229">
        <v>0</v>
      </c>
    </row>
    <row r="23" spans="2:3" ht="15.75" thickBot="1">
      <c r="B23" s="232" t="str">
        <f>"Price Index Input 1 for "&amp;RIGHT($B$4,4)&amp;" (2010=100)"</f>
        <v>Price Index Input 1 for 2020 (2010=100)</v>
      </c>
      <c r="C23" s="229">
        <v>0</v>
      </c>
    </row>
    <row r="24" spans="2:5" ht="15.75" thickBot="1">
      <c r="B24" s="156" t="s">
        <v>243</v>
      </c>
      <c r="C24" s="231" t="e">
        <f>(C21/C23-C20/C22)*C23</f>
        <v>#DIV/0!</v>
      </c>
      <c r="E24" s="93"/>
    </row>
    <row r="26" ht="15">
      <c r="B26" s="28" t="s">
        <v>319</v>
      </c>
    </row>
    <row r="27" ht="15.75" thickBot="1"/>
    <row r="28" spans="2:5" ht="15.75" thickBot="1">
      <c r="B28" s="156" t="s">
        <v>319</v>
      </c>
      <c r="C28" s="231" t="e">
        <f>C16+C24</f>
        <v>#DIV/0!</v>
      </c>
      <c r="E28" s="93"/>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90" zoomScaleNormal="90" workbookViewId="0" topLeftCell="A1">
      <selection activeCell="E15" sqref="E15"/>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246</v>
      </c>
      <c r="D1" s="151"/>
    </row>
    <row r="2" ht="4.5" customHeight="1"/>
    <row r="3" spans="2:6" ht="15">
      <c r="B3" s="52" t="s">
        <v>284</v>
      </c>
      <c r="C3" s="84"/>
      <c r="D3" s="84"/>
      <c r="E3" s="84"/>
      <c r="F3" s="84"/>
    </row>
    <row r="4" spans="2:6" ht="15">
      <c r="B4" s="28" t="s">
        <v>247</v>
      </c>
      <c r="C4" s="84"/>
      <c r="D4" s="84"/>
      <c r="E4" s="84"/>
      <c r="F4" s="84"/>
    </row>
    <row r="5" spans="2:6" ht="15.75" thickBot="1">
      <c r="B5" s="28"/>
      <c r="C5" s="84"/>
      <c r="D5" s="92"/>
      <c r="E5" s="84"/>
      <c r="F5" s="84"/>
    </row>
    <row r="6" spans="2:3" ht="16.5" customHeight="1">
      <c r="B6" s="626" t="s">
        <v>139</v>
      </c>
      <c r="C6" s="136" t="s">
        <v>87</v>
      </c>
    </row>
    <row r="7" spans="2:4" ht="15">
      <c r="B7" s="627"/>
      <c r="C7" s="137" t="s">
        <v>10</v>
      </c>
      <c r="D7" s="83"/>
    </row>
    <row r="8" spans="2:4" ht="15.75" thickBot="1">
      <c r="B8" s="628"/>
      <c r="C8" s="138" t="s">
        <v>267</v>
      </c>
      <c r="D8" s="84"/>
    </row>
    <row r="9" spans="1:4" ht="15">
      <c r="A9" s="143"/>
      <c r="B9" s="89" t="s">
        <v>249</v>
      </c>
      <c r="C9" s="238">
        <v>2914.28759021</v>
      </c>
      <c r="D9" s="193"/>
    </row>
    <row r="10" spans="1:3" ht="45">
      <c r="A10" s="236"/>
      <c r="B10" s="281" t="s">
        <v>254</v>
      </c>
      <c r="C10" s="146">
        <v>0</v>
      </c>
    </row>
    <row r="11" spans="1:3" ht="30">
      <c r="A11" s="143"/>
      <c r="B11" s="281" t="s">
        <v>315</v>
      </c>
      <c r="C11" s="146">
        <v>0</v>
      </c>
    </row>
    <row r="12" spans="1:4" ht="15">
      <c r="A12" s="143"/>
      <c r="B12" s="281" t="s">
        <v>316</v>
      </c>
      <c r="C12" s="146">
        <v>0</v>
      </c>
      <c r="D12" s="235"/>
    </row>
    <row r="13" spans="1:3" ht="30">
      <c r="A13" s="143"/>
      <c r="B13" s="281" t="s">
        <v>250</v>
      </c>
      <c r="C13" s="146">
        <v>0</v>
      </c>
    </row>
    <row r="14" spans="1:3" ht="15">
      <c r="A14" s="143"/>
      <c r="B14" s="281" t="s">
        <v>317</v>
      </c>
      <c r="C14" s="146">
        <v>0</v>
      </c>
    </row>
    <row r="15" spans="1:3" ht="30">
      <c r="A15" s="143"/>
      <c r="B15" s="281" t="s">
        <v>318</v>
      </c>
      <c r="C15" s="146">
        <v>0</v>
      </c>
    </row>
    <row r="16" spans="1:3" ht="15" customHeight="1">
      <c r="A16" s="143"/>
      <c r="B16" s="282" t="s">
        <v>251</v>
      </c>
      <c r="C16" s="237">
        <v>0</v>
      </c>
    </row>
    <row r="17" spans="1:4" ht="15">
      <c r="A17" s="143"/>
      <c r="B17" s="273" t="s">
        <v>252</v>
      </c>
      <c r="C17" s="144">
        <v>34.568</v>
      </c>
      <c r="D17" s="193"/>
    </row>
    <row r="18" spans="1:3" ht="15.75" thickBot="1">
      <c r="A18" s="143"/>
      <c r="B18" s="281" t="s">
        <v>253</v>
      </c>
      <c r="C18" s="146">
        <v>0</v>
      </c>
    </row>
    <row r="19" spans="1:4" ht="15.75" thickBot="1">
      <c r="A19" s="143"/>
      <c r="B19" s="135" t="s">
        <v>248</v>
      </c>
      <c r="C19" s="147">
        <f>C9+C17</f>
        <v>2948.85559021</v>
      </c>
      <c r="D19" s="193"/>
    </row>
    <row r="21" spans="2:3" ht="15">
      <c r="B21" s="92"/>
      <c r="C21" s="93"/>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topLeftCell="A1">
      <selection activeCell="E22" sqref="E22:E2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44</v>
      </c>
    </row>
    <row r="2" ht="4.5" customHeight="1"/>
    <row r="3" spans="2:3" ht="15">
      <c r="B3" s="301" t="s">
        <v>332</v>
      </c>
      <c r="C3" s="4" t="s">
        <v>27</v>
      </c>
    </row>
    <row r="4" spans="2:3" ht="15">
      <c r="B4" s="28" t="s">
        <v>331</v>
      </c>
      <c r="C4" s="4" t="s">
        <v>258</v>
      </c>
    </row>
    <row r="5" ht="14.25" customHeight="1">
      <c r="C5" s="4" t="s">
        <v>259</v>
      </c>
    </row>
    <row r="6" ht="14.25" customHeight="1" thickBot="1"/>
    <row r="7" spans="2:4" ht="16.5" customHeight="1" thickBot="1">
      <c r="B7" s="105"/>
      <c r="C7" s="106" t="s">
        <v>3</v>
      </c>
      <c r="D7" s="9"/>
    </row>
    <row r="8" spans="1:3" ht="15">
      <c r="A8" s="10">
        <v>1</v>
      </c>
      <c r="B8" s="103" t="s">
        <v>0</v>
      </c>
      <c r="C8" s="104">
        <v>91.86575</v>
      </c>
    </row>
    <row r="9" spans="1:3" ht="15">
      <c r="A9" s="10">
        <v>2</v>
      </c>
      <c r="B9" s="11" t="s">
        <v>8</v>
      </c>
      <c r="C9" s="104">
        <v>0</v>
      </c>
    </row>
    <row r="10" spans="1:3" ht="15">
      <c r="A10" s="10">
        <v>3</v>
      </c>
      <c r="B10" s="12" t="s">
        <v>2</v>
      </c>
      <c r="C10" s="104">
        <v>91.86575000000002</v>
      </c>
    </row>
    <row r="11" spans="1:3" ht="15">
      <c r="A11" s="10">
        <v>6</v>
      </c>
      <c r="B11" s="11" t="s">
        <v>29</v>
      </c>
      <c r="C11" s="104">
        <v>0</v>
      </c>
    </row>
    <row r="12" spans="2:3" ht="15.75" thickBot="1">
      <c r="B12" s="13" t="s">
        <v>30</v>
      </c>
      <c r="C12" s="36">
        <f>IF(ISNUMBER(C11)=TRUE,C10-C11,C10)</f>
        <v>91.86575000000002</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9.79951</v>
      </c>
      <c r="D17" s="97">
        <v>4809</v>
      </c>
      <c r="E17" s="98">
        <v>47.1258</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4.493575480361694</v>
      </c>
      <c r="D19" s="19">
        <v>5347.795001967486</v>
      </c>
      <c r="E19" s="20">
        <v>24.0307</v>
      </c>
      <c r="F19" s="21"/>
      <c r="G19" s="20"/>
      <c r="H19" s="21"/>
      <c r="I19" s="20"/>
      <c r="J19" s="21"/>
      <c r="K19" s="20"/>
      <c r="L19" s="21"/>
      <c r="N19" s="28"/>
    </row>
    <row r="20" spans="1:14" ht="15">
      <c r="A20" s="10">
        <v>11</v>
      </c>
      <c r="B20" s="18" t="s">
        <v>34</v>
      </c>
      <c r="C20" s="32">
        <v>1.4932970711764257</v>
      </c>
      <c r="D20" s="19">
        <v>5347.795001967486</v>
      </c>
      <c r="E20" s="20">
        <v>7.9858</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96">
        <v>69.13086744846191</v>
      </c>
      <c r="D22" s="97">
        <v>5347.795001967486</v>
      </c>
      <c r="E22" s="593">
        <v>502.9903</v>
      </c>
      <c r="F22" s="21"/>
      <c r="G22" s="20"/>
      <c r="H22" s="21"/>
      <c r="I22" s="20"/>
      <c r="J22" s="21"/>
      <c r="K22" s="20"/>
      <c r="L22" s="21"/>
      <c r="N22" s="28"/>
    </row>
    <row r="23" spans="1:14" ht="15">
      <c r="A23" s="10" t="s">
        <v>39</v>
      </c>
      <c r="B23" s="18" t="s">
        <v>40</v>
      </c>
      <c r="C23" s="32">
        <v>2.84514</v>
      </c>
      <c r="D23" s="19" t="s">
        <v>257</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v>4.103359999999995</v>
      </c>
      <c r="D25" s="19" t="s">
        <v>257</v>
      </c>
      <c r="E25" s="20">
        <v>21.9439</v>
      </c>
      <c r="F25" s="21"/>
      <c r="G25" s="20"/>
      <c r="H25" s="21"/>
      <c r="I25" s="20"/>
      <c r="J25" s="21"/>
      <c r="K25" s="20"/>
      <c r="L25" s="21"/>
      <c r="N25" s="28"/>
    </row>
    <row r="26" spans="1:12" ht="15.75" thickBot="1">
      <c r="A26" s="10">
        <v>17</v>
      </c>
      <c r="B26" s="22" t="s">
        <v>9</v>
      </c>
      <c r="C26" s="33">
        <f>SUM(C17:C25)</f>
        <v>91.86575000000002</v>
      </c>
      <c r="D26" s="23"/>
      <c r="E26" s="24">
        <f>SUM(E17:E25)</f>
        <v>604.0765</v>
      </c>
      <c r="F26" s="25">
        <f>E26/C31*100</f>
        <v>574.7921059596384</v>
      </c>
      <c r="G26" s="24">
        <v>0</v>
      </c>
      <c r="H26" s="25">
        <v>0</v>
      </c>
      <c r="I26" s="24">
        <v>0</v>
      </c>
      <c r="J26" s="25">
        <v>0</v>
      </c>
      <c r="K26" s="24">
        <f>E26+G26-I26</f>
        <v>604.0765</v>
      </c>
      <c r="L26" s="25">
        <f>F26+H26-J26</f>
        <v>574.7921059596384</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67" t="s">
        <v>260</v>
      </c>
      <c r="C31" s="109">
        <v>105.09478013645823</v>
      </c>
    </row>
    <row r="32" spans="2:3" ht="15.75" thickBot="1">
      <c r="B32" s="265" t="s">
        <v>261</v>
      </c>
      <c r="C32" s="27">
        <v>123.86593114019236</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H38" sqref="H38"/>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45</v>
      </c>
    </row>
    <row r="2" ht="4.5" customHeight="1"/>
    <row r="3" spans="2:3" ht="15">
      <c r="B3" s="7" t="s">
        <v>282</v>
      </c>
      <c r="C3" s="4" t="s">
        <v>27</v>
      </c>
    </row>
    <row r="4" spans="2:3" ht="15">
      <c r="B4" s="8" t="s">
        <v>46</v>
      </c>
      <c r="C4" s="4" t="s">
        <v>258</v>
      </c>
    </row>
    <row r="5" ht="14.25" customHeight="1">
      <c r="C5" s="4" t="s">
        <v>259</v>
      </c>
    </row>
    <row r="6" ht="14.25" customHeight="1" thickBot="1"/>
    <row r="7" spans="2:4" ht="16.5" customHeight="1" thickBot="1">
      <c r="B7" s="105"/>
      <c r="C7" s="106" t="s">
        <v>3</v>
      </c>
      <c r="D7" s="9"/>
    </row>
    <row r="8" spans="1:3" ht="15">
      <c r="A8" s="10">
        <v>1</v>
      </c>
      <c r="B8" s="103" t="s">
        <v>0</v>
      </c>
      <c r="C8" s="104">
        <v>3626.044573938462</v>
      </c>
    </row>
    <row r="9" spans="1:3" ht="15">
      <c r="A9" s="10">
        <v>2</v>
      </c>
      <c r="B9" s="11" t="s">
        <v>8</v>
      </c>
      <c r="C9" s="30" t="s">
        <v>257</v>
      </c>
    </row>
    <row r="10" spans="1:3" ht="15">
      <c r="A10" s="10">
        <v>3</v>
      </c>
      <c r="B10" s="12" t="s">
        <v>2</v>
      </c>
      <c r="C10" s="31">
        <v>3626.044573938462</v>
      </c>
    </row>
    <row r="11" spans="1:3" ht="15">
      <c r="A11" s="10">
        <v>6</v>
      </c>
      <c r="B11" s="11" t="s">
        <v>29</v>
      </c>
      <c r="C11" s="30">
        <v>0</v>
      </c>
    </row>
    <row r="12" spans="2:3" ht="15.75" thickBot="1">
      <c r="B12" s="13" t="s">
        <v>30</v>
      </c>
      <c r="C12" s="36">
        <f>IF(ISNUMBER(C11)=TRUE,C10-C11,C10)</f>
        <v>3626.044573938462</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1.27806</v>
      </c>
      <c r="D17" s="97">
        <v>690</v>
      </c>
      <c r="E17" s="98">
        <v>0.8819</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0.23198775488323933</v>
      </c>
      <c r="D19" s="19">
        <v>690</v>
      </c>
      <c r="E19" s="20">
        <v>0.1601</v>
      </c>
      <c r="F19" s="21"/>
      <c r="G19" s="20"/>
      <c r="H19" s="21"/>
      <c r="I19" s="20"/>
      <c r="J19" s="21"/>
      <c r="K19" s="20"/>
      <c r="L19" s="21"/>
      <c r="N19" s="28"/>
    </row>
    <row r="20" spans="1:14" ht="15">
      <c r="A20" s="10">
        <v>11</v>
      </c>
      <c r="B20" s="18" t="s">
        <v>34</v>
      </c>
      <c r="C20" s="32">
        <v>107.93333671561747</v>
      </c>
      <c r="D20" s="19">
        <v>690</v>
      </c>
      <c r="E20" s="20">
        <v>74.474</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3419.7669694679607</v>
      </c>
      <c r="D22" s="19">
        <v>690</v>
      </c>
      <c r="E22" s="593">
        <v>2366.0564</v>
      </c>
      <c r="F22" s="21"/>
      <c r="G22" s="20"/>
      <c r="H22" s="21"/>
      <c r="I22" s="20"/>
      <c r="J22" s="21"/>
      <c r="K22" s="20"/>
      <c r="L22" s="21"/>
      <c r="N22" s="28"/>
    </row>
    <row r="23" spans="1:14" ht="15">
      <c r="A23" s="10" t="s">
        <v>39</v>
      </c>
      <c r="B23" s="18" t="s">
        <v>40</v>
      </c>
      <c r="C23" s="32">
        <v>9.30029</v>
      </c>
      <c r="D23" s="19">
        <v>690</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v>87.53392999999997</v>
      </c>
      <c r="D25" s="19">
        <v>690</v>
      </c>
      <c r="E25" s="20">
        <v>60.3984</v>
      </c>
      <c r="F25" s="21"/>
      <c r="G25" s="20"/>
      <c r="H25" s="21"/>
      <c r="I25" s="20"/>
      <c r="J25" s="21"/>
      <c r="K25" s="20"/>
      <c r="L25" s="21"/>
      <c r="N25" s="28"/>
    </row>
    <row r="26" spans="1:12" ht="15.75" thickBot="1">
      <c r="A26" s="10">
        <v>17</v>
      </c>
      <c r="B26" s="22" t="s">
        <v>9</v>
      </c>
      <c r="C26" s="33">
        <f>SUM(C17:C25)</f>
        <v>3626.044573938462</v>
      </c>
      <c r="D26" s="23"/>
      <c r="E26" s="24">
        <f>SUM(E17:E25)</f>
        <v>2501.9708</v>
      </c>
      <c r="F26" s="25">
        <f>E26/C31*100</f>
        <v>2364.1811133155393</v>
      </c>
      <c r="G26" s="24">
        <v>0</v>
      </c>
      <c r="H26" s="25">
        <v>0</v>
      </c>
      <c r="I26" s="24">
        <v>0</v>
      </c>
      <c r="J26" s="25">
        <v>0</v>
      </c>
      <c r="K26" s="24">
        <f>E26+G26-I26</f>
        <v>2501.9708</v>
      </c>
      <c r="L26" s="25">
        <f>F26+H26-J26</f>
        <v>2364.1811133155393</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67" t="s">
        <v>260</v>
      </c>
      <c r="C31" s="109">
        <v>105.82822043152285</v>
      </c>
    </row>
    <row r="32" spans="2:3" ht="15.75" thickBot="1">
      <c r="B32" s="265" t="s">
        <v>261</v>
      </c>
      <c r="C32" s="27">
        <v>92.55494836252376</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90" zoomScaleNormal="90" workbookViewId="0" topLeftCell="A1">
      <selection activeCell="G32" sqref="G3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47</v>
      </c>
    </row>
    <row r="2" ht="4.5" customHeight="1"/>
    <row r="3" spans="2:3" ht="15">
      <c r="B3" s="7" t="s">
        <v>283</v>
      </c>
      <c r="C3" s="4" t="s">
        <v>27</v>
      </c>
    </row>
    <row r="4" spans="2:3" ht="15">
      <c r="B4" s="8" t="s">
        <v>48</v>
      </c>
      <c r="C4" s="4" t="s">
        <v>258</v>
      </c>
    </row>
    <row r="5" ht="14.25" customHeight="1">
      <c r="C5" s="4" t="s">
        <v>259</v>
      </c>
    </row>
    <row r="6" ht="14.25" customHeight="1" thickBot="1"/>
    <row r="7" spans="2:4" ht="16.5" customHeight="1" thickBot="1">
      <c r="B7" s="105"/>
      <c r="C7" s="106" t="s">
        <v>3</v>
      </c>
      <c r="D7" s="9"/>
    </row>
    <row r="8" spans="1:3" ht="15">
      <c r="A8" s="10">
        <v>1</v>
      </c>
      <c r="B8" s="103" t="s">
        <v>0</v>
      </c>
      <c r="C8" s="104">
        <v>5.92492</v>
      </c>
    </row>
    <row r="9" spans="1:3" ht="15">
      <c r="A9" s="10">
        <v>2</v>
      </c>
      <c r="B9" s="11" t="s">
        <v>8</v>
      </c>
      <c r="C9" s="30" t="s">
        <v>257</v>
      </c>
    </row>
    <row r="10" spans="1:3" ht="15">
      <c r="A10" s="10">
        <v>3</v>
      </c>
      <c r="B10" s="12" t="s">
        <v>2</v>
      </c>
      <c r="C10" s="31">
        <v>5.92492</v>
      </c>
    </row>
    <row r="11" spans="1:3" ht="15">
      <c r="A11" s="10">
        <v>6</v>
      </c>
      <c r="B11" s="11" t="s">
        <v>29</v>
      </c>
      <c r="C11" s="30" t="s">
        <v>257</v>
      </c>
    </row>
    <row r="12" spans="2:3" ht="15.75" thickBot="1">
      <c r="B12" s="13" t="s">
        <v>30</v>
      </c>
      <c r="C12" s="36">
        <f>IF(ISNUMBER(C11)=TRUE,C10-C11,C10)</f>
        <v>5.92492</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110" t="s">
        <v>257</v>
      </c>
      <c r="D17" s="97" t="s">
        <v>257</v>
      </c>
      <c r="E17" s="98" t="s">
        <v>257</v>
      </c>
      <c r="F17" s="99"/>
      <c r="G17" s="98"/>
      <c r="H17" s="99"/>
      <c r="I17" s="98"/>
      <c r="J17" s="99"/>
      <c r="K17" s="98"/>
      <c r="L17" s="99"/>
      <c r="N17" s="28"/>
    </row>
    <row r="18" spans="1:14" ht="15">
      <c r="A18" s="10">
        <v>8</v>
      </c>
      <c r="B18" s="18" t="s">
        <v>32</v>
      </c>
      <c r="C18" s="41" t="s">
        <v>257</v>
      </c>
      <c r="D18" s="19"/>
      <c r="E18" s="20"/>
      <c r="F18" s="21"/>
      <c r="G18" s="20"/>
      <c r="H18" s="21"/>
      <c r="I18" s="20"/>
      <c r="J18" s="21"/>
      <c r="K18" s="20"/>
      <c r="L18" s="21"/>
      <c r="N18" s="28"/>
    </row>
    <row r="19" spans="1:14" ht="15">
      <c r="A19" s="10">
        <v>10</v>
      </c>
      <c r="B19" s="18" t="s">
        <v>33</v>
      </c>
      <c r="C19" s="41" t="s">
        <v>257</v>
      </c>
      <c r="D19" s="19" t="s">
        <v>257</v>
      </c>
      <c r="E19" s="20" t="s">
        <v>257</v>
      </c>
      <c r="F19" s="21"/>
      <c r="G19" s="20"/>
      <c r="H19" s="21"/>
      <c r="I19" s="20"/>
      <c r="J19" s="21"/>
      <c r="K19" s="20"/>
      <c r="L19" s="21"/>
      <c r="N19" s="28"/>
    </row>
    <row r="20" spans="1:14" ht="15">
      <c r="A20" s="10">
        <v>11</v>
      </c>
      <c r="B20" s="18" t="s">
        <v>34</v>
      </c>
      <c r="C20" s="41" t="s">
        <v>257</v>
      </c>
      <c r="D20" s="19" t="s">
        <v>257</v>
      </c>
      <c r="E20" s="20" t="s">
        <v>257</v>
      </c>
      <c r="F20" s="21"/>
      <c r="G20" s="20"/>
      <c r="H20" s="21"/>
      <c r="I20" s="20"/>
      <c r="J20" s="21"/>
      <c r="K20" s="20"/>
      <c r="L20" s="21"/>
      <c r="N20" s="28"/>
    </row>
    <row r="21" spans="1:14" ht="15">
      <c r="A21" s="10" t="s">
        <v>35</v>
      </c>
      <c r="B21" s="18" t="s">
        <v>36</v>
      </c>
      <c r="C21" s="41" t="s">
        <v>257</v>
      </c>
      <c r="D21" s="19" t="s">
        <v>257</v>
      </c>
      <c r="E21" s="20" t="s">
        <v>257</v>
      </c>
      <c r="F21" s="21"/>
      <c r="G21" s="20"/>
      <c r="H21" s="21"/>
      <c r="I21" s="20"/>
      <c r="J21" s="21"/>
      <c r="K21" s="20"/>
      <c r="L21" s="21"/>
      <c r="N21" s="28"/>
    </row>
    <row r="22" spans="1:14" ht="15">
      <c r="A22" s="10" t="s">
        <v>37</v>
      </c>
      <c r="B22" s="18" t="s">
        <v>38</v>
      </c>
      <c r="C22" s="32">
        <v>5.46300848350426</v>
      </c>
      <c r="D22" s="19">
        <v>242001</v>
      </c>
      <c r="E22" s="593">
        <v>1433.8366</v>
      </c>
      <c r="F22" s="21"/>
      <c r="G22" s="20"/>
      <c r="H22" s="21"/>
      <c r="I22" s="20"/>
      <c r="J22" s="21"/>
      <c r="K22" s="20"/>
      <c r="L22" s="21"/>
      <c r="N22" s="28"/>
    </row>
    <row r="23" spans="1:14" ht="15">
      <c r="A23" s="10" t="s">
        <v>39</v>
      </c>
      <c r="B23" s="18" t="s">
        <v>40</v>
      </c>
      <c r="C23" s="32">
        <v>0.46191151649574086</v>
      </c>
      <c r="D23" s="19" t="s">
        <v>257</v>
      </c>
      <c r="E23" s="594"/>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5.924920000000001</v>
      </c>
      <c r="D26" s="23"/>
      <c r="E26" s="24">
        <f>SUM(E17:E25)</f>
        <v>1433.8366</v>
      </c>
      <c r="F26" s="25">
        <f>E26/C31*100</f>
        <v>1431.1762841990787</v>
      </c>
      <c r="G26" s="24">
        <v>19.357</v>
      </c>
      <c r="H26" s="25">
        <f>G26/C33*100</f>
        <v>18.024263574028893</v>
      </c>
      <c r="I26" s="24">
        <v>0</v>
      </c>
      <c r="J26" s="25">
        <v>0</v>
      </c>
      <c r="K26" s="24">
        <f>E26+G26-I26</f>
        <v>1453.1936</v>
      </c>
      <c r="L26" s="25">
        <f>F26+H26-J26</f>
        <v>1449.2005477731077</v>
      </c>
    </row>
    <row r="27" spans="3:12" ht="15">
      <c r="C27" s="14"/>
      <c r="E27" s="14"/>
      <c r="F27" s="14"/>
      <c r="G27" s="14"/>
      <c r="H27" s="14"/>
      <c r="I27" s="14"/>
      <c r="J27" s="14"/>
      <c r="K27" s="14"/>
      <c r="L27" s="14"/>
    </row>
    <row r="28" ht="15">
      <c r="B28" s="26"/>
    </row>
    <row r="29" ht="15.75" thickBot="1"/>
    <row r="30" spans="2:3" ht="15.75" thickBot="1">
      <c r="B30" s="287"/>
      <c r="C30" s="284">
        <v>2020</v>
      </c>
    </row>
    <row r="31" spans="2:3" ht="15">
      <c r="B31" s="264" t="s">
        <v>329</v>
      </c>
      <c r="C31" s="285">
        <v>100.18588316689514</v>
      </c>
    </row>
    <row r="32" spans="2:3" s="241" customFormat="1" ht="15.75" thickBot="1">
      <c r="B32" s="243" t="s">
        <v>261</v>
      </c>
      <c r="C32" s="286">
        <v>82.92736864057463</v>
      </c>
    </row>
    <row r="33" spans="2:3" s="241" customFormat="1" ht="15">
      <c r="B33" s="264" t="s">
        <v>330</v>
      </c>
      <c r="C33" s="285">
        <v>107.39412415102186</v>
      </c>
    </row>
    <row r="34" spans="2:3" ht="15.75" thickBot="1">
      <c r="B34" s="243" t="s">
        <v>261</v>
      </c>
      <c r="C34" s="286">
        <v>82.92736864057463</v>
      </c>
    </row>
  </sheetData>
  <mergeCells count="8">
    <mergeCell ref="E22:E23"/>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E21" sqref="E2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49</v>
      </c>
    </row>
    <row r="2" ht="4.5" customHeight="1"/>
    <row r="3" spans="2:3" ht="15">
      <c r="B3" s="301" t="s">
        <v>334</v>
      </c>
      <c r="C3" s="4" t="s">
        <v>27</v>
      </c>
    </row>
    <row r="4" spans="2:3" ht="15">
      <c r="B4" s="28" t="s">
        <v>333</v>
      </c>
      <c r="C4" s="4" t="s">
        <v>258</v>
      </c>
    </row>
    <row r="5" ht="14.25" customHeight="1">
      <c r="C5" s="4" t="s">
        <v>259</v>
      </c>
    </row>
    <row r="6" ht="14.25" customHeight="1" thickBot="1"/>
    <row r="7" spans="2:4" ht="16.5" customHeight="1" thickBot="1">
      <c r="B7" s="105"/>
      <c r="C7" s="106" t="s">
        <v>3</v>
      </c>
      <c r="D7" s="9"/>
    </row>
    <row r="8" spans="1:3" ht="15">
      <c r="A8" s="10">
        <v>1</v>
      </c>
      <c r="B8" s="103" t="s">
        <v>0</v>
      </c>
      <c r="C8" s="104">
        <v>8832.116810000001</v>
      </c>
    </row>
    <row r="9" spans="1:3" ht="15">
      <c r="A9" s="10">
        <v>2</v>
      </c>
      <c r="B9" s="11" t="s">
        <v>8</v>
      </c>
      <c r="C9" s="30">
        <v>0</v>
      </c>
    </row>
    <row r="10" spans="1:3" ht="15">
      <c r="A10" s="10">
        <v>3</v>
      </c>
      <c r="B10" s="12" t="s">
        <v>2</v>
      </c>
      <c r="C10" s="31">
        <v>8832.116810000001</v>
      </c>
    </row>
    <row r="11" spans="1:3" ht="15">
      <c r="A11" s="10">
        <v>6</v>
      </c>
      <c r="B11" s="11" t="s">
        <v>29</v>
      </c>
      <c r="C11" s="30" t="s">
        <v>257</v>
      </c>
    </row>
    <row r="12" spans="2:3" ht="15.75" thickBot="1">
      <c r="B12" s="13" t="s">
        <v>30</v>
      </c>
      <c r="C12" s="36">
        <f>IF(ISNUMBER(C11)=TRUE,C10-C11,C10)</f>
        <v>8832.116810000001</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7146.606284803621</v>
      </c>
      <c r="D17" s="97">
        <v>850</v>
      </c>
      <c r="E17" s="98">
        <v>6074.6153</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t="s">
        <v>257</v>
      </c>
      <c r="D19" s="19" t="s">
        <v>257</v>
      </c>
      <c r="E19" s="20" t="s">
        <v>257</v>
      </c>
      <c r="F19" s="21"/>
      <c r="G19" s="20"/>
      <c r="H19" s="21"/>
      <c r="I19" s="20"/>
      <c r="J19" s="21"/>
      <c r="K19" s="20"/>
      <c r="L19" s="21"/>
      <c r="N19" s="28"/>
    </row>
    <row r="20" spans="1:14" ht="15">
      <c r="A20" s="10">
        <v>11</v>
      </c>
      <c r="B20" s="18" t="s">
        <v>34</v>
      </c>
      <c r="C20" s="32">
        <v>10.713837359881719</v>
      </c>
      <c r="D20" s="19">
        <v>873</v>
      </c>
      <c r="E20" s="20">
        <v>9.3532</v>
      </c>
      <c r="F20" s="21"/>
      <c r="G20" s="20"/>
      <c r="H20" s="21"/>
      <c r="I20" s="20"/>
      <c r="J20" s="21"/>
      <c r="K20" s="20"/>
      <c r="L20" s="21"/>
      <c r="N20" s="28"/>
    </row>
    <row r="21" spans="1:14" ht="15">
      <c r="A21" s="10" t="s">
        <v>35</v>
      </c>
      <c r="B21" s="18" t="s">
        <v>36</v>
      </c>
      <c r="C21" s="32">
        <v>1674.796687836497</v>
      </c>
      <c r="D21" s="19">
        <v>873</v>
      </c>
      <c r="E21" s="20">
        <v>1462.0975</v>
      </c>
      <c r="F21" s="21"/>
      <c r="G21" s="20"/>
      <c r="H21" s="21"/>
      <c r="I21" s="20"/>
      <c r="J21" s="21"/>
      <c r="K21" s="20"/>
      <c r="L21" s="21"/>
      <c r="N21" s="28"/>
    </row>
    <row r="22" spans="1:14" ht="15">
      <c r="A22" s="10" t="s">
        <v>37</v>
      </c>
      <c r="B22" s="18" t="s">
        <v>38</v>
      </c>
      <c r="C22" s="32" t="s">
        <v>257</v>
      </c>
      <c r="D22" s="19" t="s">
        <v>257</v>
      </c>
      <c r="E22" s="20" t="s">
        <v>257</v>
      </c>
      <c r="F22" s="21"/>
      <c r="G22" s="20"/>
      <c r="H22" s="21"/>
      <c r="I22" s="20"/>
      <c r="J22" s="21"/>
      <c r="K22" s="20"/>
      <c r="L22" s="21"/>
      <c r="N22" s="28"/>
    </row>
    <row r="23" spans="1:14" ht="15">
      <c r="A23" s="10" t="s">
        <v>39</v>
      </c>
      <c r="B23" s="18" t="s">
        <v>40</v>
      </c>
      <c r="C23" s="32" t="s">
        <v>257</v>
      </c>
      <c r="D23" s="19" t="s">
        <v>257</v>
      </c>
      <c r="E23" s="20" t="s">
        <v>257</v>
      </c>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8832.11681</v>
      </c>
      <c r="D26" s="23"/>
      <c r="E26" s="24">
        <f>SUM(E17:E25)</f>
        <v>7546.066</v>
      </c>
      <c r="F26" s="24">
        <f>E26/C31*100</f>
        <v>7453.699179558806</v>
      </c>
      <c r="G26" s="25"/>
      <c r="H26" s="25">
        <v>0</v>
      </c>
      <c r="I26" s="24">
        <v>0</v>
      </c>
      <c r="J26" s="25">
        <v>0</v>
      </c>
      <c r="K26" s="24">
        <f>E26+G26-I26</f>
        <v>7546.066</v>
      </c>
      <c r="L26" s="25">
        <f>F26+H26-J26</f>
        <v>7453.699179558806</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101.23920778416311</v>
      </c>
    </row>
    <row r="32" spans="2:3" ht="15.75" thickBot="1">
      <c r="B32" s="243" t="s">
        <v>261</v>
      </c>
      <c r="C32" s="27">
        <v>107.13837359881717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C28" sqref="C28"/>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50</v>
      </c>
    </row>
    <row r="2" ht="4.5" customHeight="1"/>
    <row r="3" spans="2:3" ht="15">
      <c r="B3" s="301" t="s">
        <v>336</v>
      </c>
      <c r="C3" s="4" t="s">
        <v>27</v>
      </c>
    </row>
    <row r="4" spans="2:3" ht="15">
      <c r="B4" s="28" t="s">
        <v>335</v>
      </c>
      <c r="C4" s="4" t="s">
        <v>258</v>
      </c>
    </row>
    <row r="5" ht="14.25" customHeight="1">
      <c r="C5" s="4" t="s">
        <v>259</v>
      </c>
    </row>
    <row r="6" ht="14.25" customHeight="1" thickBot="1"/>
    <row r="7" spans="2:4" ht="16.5" customHeight="1" thickBot="1">
      <c r="B7" s="105"/>
      <c r="C7" s="106" t="s">
        <v>3</v>
      </c>
      <c r="D7" s="9"/>
    </row>
    <row r="8" spans="1:3" ht="15">
      <c r="A8" s="10">
        <v>1</v>
      </c>
      <c r="B8" s="103" t="s">
        <v>0</v>
      </c>
      <c r="C8" s="104">
        <v>8.621816443196822</v>
      </c>
    </row>
    <row r="9" spans="1:3" ht="15">
      <c r="A9" s="10">
        <v>2</v>
      </c>
      <c r="B9" s="11" t="s">
        <v>8</v>
      </c>
      <c r="C9" s="30">
        <v>0</v>
      </c>
    </row>
    <row r="10" spans="1:3" ht="15">
      <c r="A10" s="10">
        <v>3</v>
      </c>
      <c r="B10" s="12" t="s">
        <v>2</v>
      </c>
      <c r="C10" s="31">
        <v>8.621816443196822</v>
      </c>
    </row>
    <row r="11" spans="1:3" ht="15">
      <c r="A11" s="10">
        <v>6</v>
      </c>
      <c r="B11" s="11" t="s">
        <v>29</v>
      </c>
      <c r="C11" s="30" t="s">
        <v>257</v>
      </c>
    </row>
    <row r="12" spans="2:3" ht="15.75" thickBot="1">
      <c r="B12" s="13" t="s">
        <v>30</v>
      </c>
      <c r="C12" s="36">
        <f>IF(ISNUMBER(C11)=TRUE,C10-C11,C10)</f>
        <v>8.621816443196822</v>
      </c>
    </row>
    <row r="13" spans="2:3" ht="15">
      <c r="B13" s="14"/>
      <c r="C13" s="15"/>
    </row>
    <row r="14" spans="2:3" ht="15.75" thickBot="1">
      <c r="B14" s="16"/>
      <c r="C14" s="17"/>
    </row>
    <row r="15" spans="2:14" ht="16.5" customHeight="1">
      <c r="B15" s="597" t="s">
        <v>1</v>
      </c>
      <c r="C15" s="599" t="s">
        <v>3</v>
      </c>
      <c r="D15" s="601" t="s">
        <v>4</v>
      </c>
      <c r="E15" s="603" t="s">
        <v>5</v>
      </c>
      <c r="F15" s="604"/>
      <c r="G15" s="603" t="s">
        <v>6</v>
      </c>
      <c r="H15" s="604"/>
      <c r="I15" s="603" t="s">
        <v>12</v>
      </c>
      <c r="J15" s="604"/>
      <c r="K15" s="595" t="s">
        <v>7</v>
      </c>
      <c r="L15" s="596"/>
      <c r="N15" s="26"/>
    </row>
    <row r="16" spans="2:12" ht="15.75" thickBot="1">
      <c r="B16" s="598"/>
      <c r="C16" s="600"/>
      <c r="D16" s="602"/>
      <c r="E16" s="100" t="s">
        <v>10</v>
      </c>
      <c r="F16" s="101" t="s">
        <v>11</v>
      </c>
      <c r="G16" s="100" t="s">
        <v>10</v>
      </c>
      <c r="H16" s="101" t="s">
        <v>11</v>
      </c>
      <c r="I16" s="100" t="s">
        <v>10</v>
      </c>
      <c r="J16" s="101" t="s">
        <v>11</v>
      </c>
      <c r="K16" s="100" t="s">
        <v>10</v>
      </c>
      <c r="L16" s="102" t="s">
        <v>11</v>
      </c>
    </row>
    <row r="17" spans="1:14" ht="15">
      <c r="A17" s="10">
        <v>7</v>
      </c>
      <c r="B17" s="95" t="s">
        <v>31</v>
      </c>
      <c r="C17" s="96">
        <v>0.02431884170415246</v>
      </c>
      <c r="D17" s="97">
        <v>53580</v>
      </c>
      <c r="E17" s="98">
        <v>1.303</v>
      </c>
      <c r="F17" s="99"/>
      <c r="G17" s="98"/>
      <c r="H17" s="99"/>
      <c r="I17" s="98"/>
      <c r="J17" s="99"/>
      <c r="K17" s="98"/>
      <c r="L17" s="99"/>
      <c r="N17" s="28"/>
    </row>
    <row r="18" spans="1:14" ht="15">
      <c r="A18" s="10">
        <v>8</v>
      </c>
      <c r="B18" s="18" t="s">
        <v>32</v>
      </c>
      <c r="C18" s="32" t="s">
        <v>257</v>
      </c>
      <c r="D18" s="19"/>
      <c r="E18" s="20"/>
      <c r="F18" s="21"/>
      <c r="G18" s="20"/>
      <c r="H18" s="21"/>
      <c r="I18" s="20"/>
      <c r="J18" s="21"/>
      <c r="K18" s="20"/>
      <c r="L18" s="21"/>
      <c r="N18" s="28"/>
    </row>
    <row r="19" spans="1:14" ht="15">
      <c r="A19" s="10">
        <v>10</v>
      </c>
      <c r="B19" s="18" t="s">
        <v>33</v>
      </c>
      <c r="C19" s="32">
        <v>0.8331053623568502</v>
      </c>
      <c r="D19" s="19">
        <v>53580</v>
      </c>
      <c r="E19" s="20">
        <v>44.6378</v>
      </c>
      <c r="F19" s="21"/>
      <c r="G19" s="20"/>
      <c r="H19" s="21"/>
      <c r="I19" s="20"/>
      <c r="J19" s="21"/>
      <c r="K19" s="20"/>
      <c r="L19" s="21"/>
      <c r="N19" s="28"/>
    </row>
    <row r="20" spans="1:14" ht="15">
      <c r="A20" s="10">
        <v>11</v>
      </c>
      <c r="B20" s="18" t="s">
        <v>34</v>
      </c>
      <c r="C20" s="32">
        <v>0.006727049284781959</v>
      </c>
      <c r="D20" s="19">
        <v>53580</v>
      </c>
      <c r="E20" s="20">
        <v>0.3604</v>
      </c>
      <c r="F20" s="21"/>
      <c r="G20" s="20"/>
      <c r="H20" s="21"/>
      <c r="I20" s="20"/>
      <c r="J20" s="21"/>
      <c r="K20" s="20"/>
      <c r="L20" s="21"/>
      <c r="N20" s="28"/>
    </row>
    <row r="21" spans="1:14" ht="15">
      <c r="A21" s="10" t="s">
        <v>35</v>
      </c>
      <c r="B21" s="18" t="s">
        <v>36</v>
      </c>
      <c r="C21" s="32" t="s">
        <v>257</v>
      </c>
      <c r="D21" s="19" t="s">
        <v>257</v>
      </c>
      <c r="E21" s="20" t="s">
        <v>257</v>
      </c>
      <c r="F21" s="21"/>
      <c r="G21" s="20"/>
      <c r="H21" s="21"/>
      <c r="I21" s="20"/>
      <c r="J21" s="21"/>
      <c r="K21" s="20"/>
      <c r="L21" s="21"/>
      <c r="N21" s="28"/>
    </row>
    <row r="22" spans="1:14" ht="15">
      <c r="A22" s="10" t="s">
        <v>37</v>
      </c>
      <c r="B22" s="18" t="s">
        <v>38</v>
      </c>
      <c r="C22" s="32">
        <v>7.757665189851046</v>
      </c>
      <c r="D22" s="19">
        <v>53580</v>
      </c>
      <c r="E22" s="20">
        <v>415.6557</v>
      </c>
      <c r="F22" s="21"/>
      <c r="G22" s="20"/>
      <c r="H22" s="21"/>
      <c r="I22" s="20"/>
      <c r="J22" s="21"/>
      <c r="K22" s="20"/>
      <c r="L22" s="21"/>
      <c r="N22" s="28"/>
    </row>
    <row r="23" spans="1:14" ht="15">
      <c r="A23" s="10" t="s">
        <v>39</v>
      </c>
      <c r="B23" s="18" t="s">
        <v>40</v>
      </c>
      <c r="C23" s="32" t="s">
        <v>257</v>
      </c>
      <c r="D23" s="19" t="s">
        <v>257</v>
      </c>
      <c r="E23" s="20" t="s">
        <v>257</v>
      </c>
      <c r="F23" s="21"/>
      <c r="G23" s="20"/>
      <c r="H23" s="21"/>
      <c r="I23" s="20"/>
      <c r="J23" s="21"/>
      <c r="K23" s="20"/>
      <c r="L23" s="21"/>
      <c r="N23" s="28"/>
    </row>
    <row r="24" spans="1:14" ht="15">
      <c r="A24" s="10">
        <v>13</v>
      </c>
      <c r="B24" s="18" t="s">
        <v>41</v>
      </c>
      <c r="C24" s="32" t="s">
        <v>257</v>
      </c>
      <c r="D24" s="19" t="s">
        <v>257</v>
      </c>
      <c r="E24" s="20" t="s">
        <v>257</v>
      </c>
      <c r="F24" s="21"/>
      <c r="G24" s="20"/>
      <c r="H24" s="21"/>
      <c r="I24" s="20"/>
      <c r="J24" s="21"/>
      <c r="K24" s="20"/>
      <c r="L24" s="21"/>
      <c r="N24" s="28"/>
    </row>
    <row r="25" spans="1:14" ht="15.75" thickBot="1">
      <c r="A25" s="10">
        <v>16</v>
      </c>
      <c r="B25" s="18" t="s">
        <v>25</v>
      </c>
      <c r="C25" s="32" t="s">
        <v>257</v>
      </c>
      <c r="D25" s="19" t="s">
        <v>257</v>
      </c>
      <c r="E25" s="20" t="s">
        <v>257</v>
      </c>
      <c r="F25" s="21"/>
      <c r="G25" s="20"/>
      <c r="H25" s="21"/>
      <c r="I25" s="20"/>
      <c r="J25" s="21"/>
      <c r="K25" s="20"/>
      <c r="L25" s="21"/>
      <c r="N25" s="28"/>
    </row>
    <row r="26" spans="1:12" ht="15.75" thickBot="1">
      <c r="A26" s="10">
        <v>17</v>
      </c>
      <c r="B26" s="22" t="s">
        <v>9</v>
      </c>
      <c r="C26" s="33">
        <f>SUM(C17:C25)</f>
        <v>8.621816443196831</v>
      </c>
      <c r="D26" s="23"/>
      <c r="E26" s="24">
        <f>SUM(E17:E25)</f>
        <v>461.9569</v>
      </c>
      <c r="F26" s="24">
        <f>E26/C31*100</f>
        <v>318.5674662087224</v>
      </c>
      <c r="G26" s="24">
        <v>0</v>
      </c>
      <c r="H26" s="24">
        <v>0</v>
      </c>
      <c r="I26" s="24">
        <v>0</v>
      </c>
      <c r="J26" s="24">
        <v>0</v>
      </c>
      <c r="K26" s="24">
        <f>E26+G26-I26</f>
        <v>461.9569</v>
      </c>
      <c r="L26" s="25">
        <f>F26+H26-J26</f>
        <v>318.5674662087224</v>
      </c>
    </row>
    <row r="27" spans="3:12" ht="15">
      <c r="C27" s="14"/>
      <c r="E27" s="14"/>
      <c r="F27" s="14"/>
      <c r="G27" s="14"/>
      <c r="H27" s="14"/>
      <c r="I27" s="14"/>
      <c r="J27" s="14"/>
      <c r="K27" s="14"/>
      <c r="L27" s="14"/>
    </row>
    <row r="28" ht="15">
      <c r="B28" s="26"/>
    </row>
    <row r="29" ht="15.75" thickBot="1"/>
    <row r="30" spans="2:3" ht="15.75" thickBot="1">
      <c r="B30" s="105"/>
      <c r="C30" s="108">
        <v>2020</v>
      </c>
    </row>
    <row r="31" spans="2:3" ht="15">
      <c r="B31" s="242" t="s">
        <v>260</v>
      </c>
      <c r="C31" s="109">
        <v>145.01069600664437</v>
      </c>
    </row>
    <row r="32" spans="2:3" ht="15.75" thickBot="1">
      <c r="B32" s="243" t="s">
        <v>261</v>
      </c>
      <c r="C32" s="27">
        <v>82.22437632943907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Málková Helena</cp:lastModifiedBy>
  <cp:lastPrinted>2016-09-08T14:26:34Z</cp:lastPrinted>
  <dcterms:created xsi:type="dcterms:W3CDTF">2016-01-21T15:35:08Z</dcterms:created>
  <dcterms:modified xsi:type="dcterms:W3CDTF">2024-02-21T13:05:22Z</dcterms:modified>
  <cp:category/>
  <cp:version/>
  <cp:contentType/>
  <cp:contentStatus/>
</cp:coreProperties>
</file>