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JN\SSJN\1 - AJDA\Statistika-poročanje EK\2 statistika 2018-2020-EK\6 poslano na EK\Slovenia - Report on monitoring of public procurement\"/>
    </mc:Choice>
  </mc:AlternateContent>
  <xr:revisionPtr revIDLastSave="0" documentId="13_ncr:1_{E511BDFC-6E7D-418F-9F9F-6DDF06B6B094}" xr6:coauthVersionLast="45" xr6:coauthVersionMax="45" xr10:uidLastSave="{00000000-0000-0000-0000-000000000000}"/>
  <bookViews>
    <workbookView xWindow="-120" yWindow="-120" windowWidth="25440" windowHeight="15390" activeTab="2" xr2:uid="{99CB95FC-DAE8-4495-89A8-507BEAC851AA}"/>
  </bookViews>
  <sheets>
    <sheet name="2018" sheetId="1" r:id="rId1"/>
    <sheet name="2019" sheetId="3" r:id="rId2"/>
    <sheet name="2020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103" i="4" l="1"/>
  <c r="D97" i="4"/>
  <c r="C97" i="4"/>
  <c r="E97" i="4" s="1"/>
  <c r="D94" i="4"/>
  <c r="C94" i="4"/>
  <c r="E94" i="4" s="1"/>
  <c r="E92" i="4"/>
  <c r="D91" i="4"/>
  <c r="C91" i="4"/>
  <c r="E89" i="4"/>
  <c r="D88" i="4"/>
  <c r="C88" i="4"/>
  <c r="E88" i="4" s="1"/>
  <c r="D85" i="4"/>
  <c r="C85" i="4"/>
  <c r="E85" i="4" s="1"/>
  <c r="D82" i="4"/>
  <c r="C82" i="4"/>
  <c r="E80" i="4"/>
  <c r="D79" i="4"/>
  <c r="C79" i="4"/>
  <c r="E77" i="4"/>
  <c r="D76" i="4"/>
  <c r="C76" i="4"/>
  <c r="E76" i="4" s="1"/>
  <c r="D73" i="4"/>
  <c r="C73" i="4"/>
  <c r="E73" i="4" s="1"/>
  <c r="D70" i="4"/>
  <c r="C70" i="4"/>
  <c r="E68" i="4"/>
  <c r="J67" i="4"/>
  <c r="D67" i="4"/>
  <c r="C67" i="4"/>
  <c r="E65" i="4"/>
  <c r="D64" i="4"/>
  <c r="C64" i="4"/>
  <c r="I62" i="4"/>
  <c r="I68" i="4" s="1"/>
  <c r="E62" i="4"/>
  <c r="J61" i="4"/>
  <c r="D61" i="4"/>
  <c r="C61" i="4"/>
  <c r="E59" i="4"/>
  <c r="D58" i="4"/>
  <c r="C58" i="4"/>
  <c r="E58" i="4" s="1"/>
  <c r="I57" i="4"/>
  <c r="I55" i="4" s="1"/>
  <c r="I56" i="4"/>
  <c r="E56" i="4"/>
  <c r="K55" i="4"/>
  <c r="J55" i="4"/>
  <c r="D55" i="4"/>
  <c r="C55" i="4"/>
  <c r="E53" i="4"/>
  <c r="D52" i="4"/>
  <c r="C52" i="4"/>
  <c r="E50" i="4"/>
  <c r="D49" i="4"/>
  <c r="C49" i="4"/>
  <c r="E49" i="4" s="1"/>
  <c r="D46" i="4"/>
  <c r="C46" i="4"/>
  <c r="E46" i="4" s="1"/>
  <c r="J44" i="4"/>
  <c r="E44" i="4"/>
  <c r="D43" i="4"/>
  <c r="C43" i="4"/>
  <c r="J42" i="4"/>
  <c r="D40" i="4"/>
  <c r="C40" i="4"/>
  <c r="E40" i="4" s="1"/>
  <c r="L35" i="4"/>
  <c r="I35" i="4"/>
  <c r="K35" i="4" s="1"/>
  <c r="C35" i="4"/>
  <c r="L34" i="4"/>
  <c r="I34" i="4"/>
  <c r="I33" i="4" s="1"/>
  <c r="K33" i="4" s="1"/>
  <c r="B34" i="4"/>
  <c r="E98" i="4" s="1"/>
  <c r="J33" i="4"/>
  <c r="B33" i="4"/>
  <c r="E82" i="4" s="1"/>
  <c r="C29" i="4"/>
  <c r="B29" i="4"/>
  <c r="B35" i="4" s="1"/>
  <c r="K27" i="4"/>
  <c r="K26" i="4"/>
  <c r="J25" i="4"/>
  <c r="K25" i="4" s="1"/>
  <c r="I25" i="4"/>
  <c r="L33" i="4" s="1"/>
  <c r="C20" i="4"/>
  <c r="C34" i="4" s="1"/>
  <c r="B20" i="4"/>
  <c r="I19" i="4"/>
  <c r="I18" i="4"/>
  <c r="I17" i="4" s="1"/>
  <c r="J17" i="4"/>
  <c r="D11" i="4"/>
  <c r="C11" i="4"/>
  <c r="B11" i="4"/>
  <c r="I7" i="4"/>
  <c r="B3" i="4"/>
  <c r="K68" i="4" l="1"/>
  <c r="E99" i="4"/>
  <c r="E96" i="4"/>
  <c r="E84" i="4"/>
  <c r="E72" i="4"/>
  <c r="E63" i="4"/>
  <c r="E57" i="4"/>
  <c r="E45" i="4"/>
  <c r="E93" i="4"/>
  <c r="E81" i="4"/>
  <c r="E66" i="4"/>
  <c r="E54" i="4"/>
  <c r="E90" i="4"/>
  <c r="E78" i="4"/>
  <c r="E60" i="4"/>
  <c r="E51" i="4"/>
  <c r="E87" i="4"/>
  <c r="E75" i="4"/>
  <c r="E69" i="4"/>
  <c r="E48" i="4"/>
  <c r="E42" i="4"/>
  <c r="E43" i="4"/>
  <c r="E52" i="4"/>
  <c r="E61" i="4"/>
  <c r="I63" i="4"/>
  <c r="E64" i="4"/>
  <c r="E79" i="4"/>
  <c r="E91" i="4"/>
  <c r="C33" i="4"/>
  <c r="K34" i="4"/>
  <c r="E55" i="4"/>
  <c r="E67" i="4"/>
  <c r="E70" i="4"/>
  <c r="K62" i="4"/>
  <c r="E71" i="4"/>
  <c r="E83" i="4"/>
  <c r="E95" i="4"/>
  <c r="E41" i="4"/>
  <c r="E47" i="4"/>
  <c r="E74" i="4"/>
  <c r="E86" i="4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I69" i="4" l="1"/>
  <c r="K63" i="4"/>
  <c r="I61" i="4"/>
  <c r="K61" i="4" s="1"/>
  <c r="H57" i="1"/>
  <c r="H56" i="1"/>
  <c r="K69" i="4" l="1"/>
  <c r="I67" i="4"/>
  <c r="K67" i="4" s="1"/>
  <c r="H35" i="1"/>
  <c r="J35" i="1" s="1"/>
  <c r="H34" i="1"/>
  <c r="J34" i="1" s="1"/>
  <c r="H19" i="1"/>
  <c r="H18" i="1"/>
  <c r="H17" i="1" s="1"/>
  <c r="C33" i="1"/>
  <c r="C35" i="1"/>
  <c r="C34" i="1"/>
  <c r="B33" i="1"/>
  <c r="B35" i="1"/>
  <c r="B34" i="1"/>
  <c r="C102" i="1"/>
  <c r="H69" i="1"/>
  <c r="J69" i="1" s="1"/>
  <c r="I67" i="1"/>
  <c r="J63" i="1"/>
  <c r="H63" i="1"/>
  <c r="I61" i="1"/>
  <c r="H62" i="1"/>
  <c r="J55" i="1"/>
  <c r="I55" i="1"/>
  <c r="I44" i="1"/>
  <c r="I42" i="1"/>
  <c r="K35" i="1"/>
  <c r="K34" i="1"/>
  <c r="I33" i="1"/>
  <c r="J27" i="1"/>
  <c r="J26" i="1"/>
  <c r="I25" i="1"/>
  <c r="H25" i="1"/>
  <c r="I17" i="1"/>
  <c r="B3" i="1"/>
  <c r="B3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C35" i="3"/>
  <c r="C34" i="3"/>
  <c r="B35" i="3"/>
  <c r="B34" i="3"/>
  <c r="I69" i="3"/>
  <c r="K69" i="3" s="1"/>
  <c r="I68" i="3"/>
  <c r="K68" i="3" s="1"/>
  <c r="J67" i="3"/>
  <c r="K63" i="3"/>
  <c r="K62" i="3"/>
  <c r="K61" i="3"/>
  <c r="I61" i="3"/>
  <c r="I63" i="3"/>
  <c r="I55" i="3"/>
  <c r="I62" i="3"/>
  <c r="J61" i="3"/>
  <c r="K55" i="3"/>
  <c r="I56" i="3"/>
  <c r="I57" i="3"/>
  <c r="J55" i="3"/>
  <c r="J44" i="3"/>
  <c r="J42" i="3"/>
  <c r="J25" i="1" l="1"/>
  <c r="J62" i="1"/>
  <c r="H61" i="1"/>
  <c r="J61" i="1" s="1"/>
  <c r="H68" i="1"/>
  <c r="H33" i="1"/>
  <c r="J33" i="1" s="1"/>
  <c r="H55" i="1"/>
  <c r="K33" i="1"/>
  <c r="I67" i="3"/>
  <c r="K67" i="3" s="1"/>
  <c r="C103" i="3"/>
  <c r="J25" i="3"/>
  <c r="J17" i="3"/>
  <c r="J68" i="1" l="1"/>
  <c r="H67" i="1"/>
  <c r="J67" i="1" s="1"/>
  <c r="L35" i="3"/>
  <c r="L34" i="3"/>
  <c r="C17" i="3"/>
  <c r="C19" i="3"/>
  <c r="C18" i="3"/>
  <c r="B19" i="3"/>
  <c r="B18" i="3"/>
  <c r="B20" i="3" s="1"/>
  <c r="I34" i="3" s="1"/>
  <c r="B17" i="3"/>
  <c r="D97" i="3"/>
  <c r="C97" i="3"/>
  <c r="D94" i="3"/>
  <c r="C94" i="3"/>
  <c r="D91" i="3"/>
  <c r="C91" i="3"/>
  <c r="D88" i="3"/>
  <c r="C88" i="3"/>
  <c r="D85" i="3"/>
  <c r="C85" i="3"/>
  <c r="D82" i="3"/>
  <c r="C82" i="3"/>
  <c r="D79" i="3"/>
  <c r="C79" i="3"/>
  <c r="D76" i="3"/>
  <c r="C76" i="3"/>
  <c r="D73" i="3"/>
  <c r="C73" i="3"/>
  <c r="D70" i="3"/>
  <c r="C70" i="3"/>
  <c r="D67" i="3"/>
  <c r="C67" i="3"/>
  <c r="D64" i="3"/>
  <c r="C64" i="3"/>
  <c r="D61" i="3"/>
  <c r="C61" i="3"/>
  <c r="D58" i="3"/>
  <c r="C58" i="3"/>
  <c r="D55" i="3"/>
  <c r="C55" i="3"/>
  <c r="D52" i="3"/>
  <c r="C52" i="3"/>
  <c r="D49" i="3"/>
  <c r="C49" i="3"/>
  <c r="D46" i="3"/>
  <c r="C46" i="3"/>
  <c r="D43" i="3"/>
  <c r="C43" i="3"/>
  <c r="D40" i="3"/>
  <c r="C40" i="3"/>
  <c r="J33" i="3"/>
  <c r="C29" i="3"/>
  <c r="B29" i="3"/>
  <c r="I19" i="3" s="1"/>
  <c r="K27" i="3"/>
  <c r="K26" i="3"/>
  <c r="I25" i="3"/>
  <c r="D11" i="3"/>
  <c r="C11" i="3"/>
  <c r="B11" i="3"/>
  <c r="I7" i="3"/>
  <c r="L33" i="3" l="1"/>
  <c r="K25" i="3"/>
  <c r="B33" i="3"/>
  <c r="K34" i="3"/>
  <c r="C33" i="3"/>
  <c r="I18" i="3"/>
  <c r="I17" i="3" s="1"/>
  <c r="I35" i="3"/>
  <c r="K35" i="3" s="1"/>
  <c r="I33" i="3" l="1"/>
  <c r="K33" i="3" s="1"/>
  <c r="H7" i="1"/>
  <c r="C97" i="1" l="1"/>
  <c r="D97" i="1"/>
  <c r="C94" i="1"/>
  <c r="D94" i="1"/>
  <c r="C91" i="1"/>
  <c r="D91" i="1"/>
  <c r="C88" i="1"/>
  <c r="D88" i="1"/>
  <c r="C85" i="1"/>
  <c r="D85" i="1"/>
  <c r="C82" i="1"/>
  <c r="D82" i="1"/>
  <c r="C79" i="1"/>
  <c r="D79" i="1"/>
  <c r="C76" i="1"/>
  <c r="D76" i="1"/>
  <c r="C73" i="1"/>
  <c r="D73" i="1"/>
  <c r="C70" i="1"/>
  <c r="D70" i="1"/>
  <c r="C67" i="1"/>
  <c r="D67" i="1"/>
  <c r="C64" i="1"/>
  <c r="D64" i="1"/>
  <c r="D61" i="1"/>
  <c r="C61" i="1"/>
  <c r="C58" i="1"/>
  <c r="D58" i="1"/>
  <c r="D55" i="1"/>
  <c r="C55" i="1"/>
  <c r="C52" i="1"/>
  <c r="D52" i="1"/>
  <c r="C49" i="1"/>
  <c r="D49" i="1"/>
  <c r="C46" i="1"/>
  <c r="D46" i="1"/>
  <c r="C43" i="1"/>
  <c r="D43" i="1"/>
  <c r="D40" i="1"/>
  <c r="C40" i="1"/>
  <c r="C19" i="1" l="1"/>
  <c r="C18" i="1"/>
  <c r="C17" i="1"/>
  <c r="C20" i="1" s="1"/>
  <c r="B19" i="1"/>
  <c r="B18" i="1"/>
  <c r="B17" i="1"/>
  <c r="B20" i="1" s="1"/>
  <c r="C29" i="1"/>
  <c r="B29" i="1"/>
  <c r="D11" i="1"/>
  <c r="C11" i="1"/>
  <c r="B11" i="1"/>
</calcChain>
</file>

<file path=xl/sharedStrings.xml><?xml version="1.0" encoding="utf-8"?>
<sst xmlns="http://schemas.openxmlformats.org/spreadsheetml/2006/main" count="465" uniqueCount="62">
  <si>
    <t>STATISTIKA 2018</t>
  </si>
  <si>
    <t xml:space="preserve">predmet </t>
  </si>
  <si>
    <t xml:space="preserve">št. postopkov </t>
  </si>
  <si>
    <t>št. naročil</t>
  </si>
  <si>
    <t>pogodbena vrednost</t>
  </si>
  <si>
    <t xml:space="preserve">blago </t>
  </si>
  <si>
    <t>storitve</t>
  </si>
  <si>
    <t>gradnje</t>
  </si>
  <si>
    <t>skupaj</t>
  </si>
  <si>
    <t>pod EU</t>
  </si>
  <si>
    <t>nad EU</t>
  </si>
  <si>
    <t>ZeJN</t>
  </si>
  <si>
    <t>predmet</t>
  </si>
  <si>
    <t>zap. št.</t>
  </si>
  <si>
    <t>Električna energija</t>
  </si>
  <si>
    <t>Živila</t>
  </si>
  <si>
    <t>Pisarniški material</t>
  </si>
  <si>
    <t>Elek. pisarniška oprema</t>
  </si>
  <si>
    <t>Televizorji</t>
  </si>
  <si>
    <t>Hladilniki</t>
  </si>
  <si>
    <t>Projektiranje stavb</t>
  </si>
  <si>
    <t>Pohištvo</t>
  </si>
  <si>
    <t>Čistila</t>
  </si>
  <si>
    <t>Cestna vozila</t>
  </si>
  <si>
    <t>Pnevmatike</t>
  </si>
  <si>
    <t>Električne sijalke</t>
  </si>
  <si>
    <t>Tekstilni izdelki</t>
  </si>
  <si>
    <t>Grelniki vode</t>
  </si>
  <si>
    <t>Sanitarne armature</t>
  </si>
  <si>
    <t>Stranišča</t>
  </si>
  <si>
    <t>Stenske plošče</t>
  </si>
  <si>
    <t>Projektiranje cest</t>
  </si>
  <si>
    <t>Cestna razsvetljava</t>
  </si>
  <si>
    <t>Vrtnarske storitve</t>
  </si>
  <si>
    <t>št. postopkov z 1 ponudbo</t>
  </si>
  <si>
    <t>vsi postopki</t>
  </si>
  <si>
    <t>vsi postopki brez (PPOB)</t>
  </si>
  <si>
    <t>%</t>
  </si>
  <si>
    <t>št. postopkov PPOB</t>
  </si>
  <si>
    <t>št. postopkov brez PPOB</t>
  </si>
  <si>
    <t>št. postopkov z 1 ponudbo brez PPOB</t>
  </si>
  <si>
    <t>STATISTIKA 2019</t>
  </si>
  <si>
    <t>MSP</t>
  </si>
  <si>
    <t>upoštevan okoljski vidik</t>
  </si>
  <si>
    <t>DA</t>
  </si>
  <si>
    <t>vsa ZeJN</t>
  </si>
  <si>
    <t>Socialne in druge posebne storitve</t>
  </si>
  <si>
    <t>storitve hotelov in restavracij</t>
  </si>
  <si>
    <t>vse socialne in druge posebne storitve</t>
  </si>
  <si>
    <t>Ta del vključuje podatke o vseh javnih naročilih nad in pod EU, ki vključujejo vsaj enega od socialnih ali etičnih vidikov</t>
  </si>
  <si>
    <t>(tehnične specifikacije, razlog za izključitev, merila za oddajo javnega naročila, pogoji za sodelovanje, posebna določila pogodbe)</t>
  </si>
  <si>
    <t xml:space="preserve">JN v katerih je bil izbran MSP </t>
  </si>
  <si>
    <t>JN v katerih so MSP-jo oddali vsaj 1 ponudbo</t>
  </si>
  <si>
    <t>JN v katerih so MSP-jo oddali vsaj 1 ponudbo in bili tudi izbrani</t>
  </si>
  <si>
    <t xml:space="preserve">št. obvestil o naročilu  </t>
  </si>
  <si>
    <t>zdravstvene, socialne in sorodne storitve</t>
  </si>
  <si>
    <t>STATISTIKA 2020</t>
  </si>
  <si>
    <t>Storitve izobraževanja in usposabljanja</t>
  </si>
  <si>
    <t>Storitve uprave, obrambe in socialnega zavarovanja</t>
  </si>
  <si>
    <t>JN v katerih so MSP-ji oddali vsaj 1 ponudbo in bili tudi izbrani</t>
  </si>
  <si>
    <t>JN v katerih so MSP-ji oddali vsaj 1 ponudbo</t>
  </si>
  <si>
    <t>storitve na področju uprave, sociale, izobraževanja, zdravstva in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</si>
</sst>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Border="1"/>
    <xf numFmtId="3" fontId="0" fillId="0" borderId="2" xfId="0" applyNumberForma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3" xfId="0" applyFon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0" xfId="0" applyNumberFormat="1"/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0" fillId="0" borderId="1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0" fillId="0" borderId="0" xfId="0" applyNumberForma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3" fontId="1" fillId="0" borderId="1" xfId="0" applyNumberFormat="1" applyFont="1" applyFill="1" applyBorder="1" applyAlignment="1">
      <alignment horizontal="left"/>
    </xf>
    <xf numFmtId="10" fontId="1" fillId="0" borderId="1" xfId="0" applyNumberFormat="1" applyFont="1" applyFill="1" applyBorder="1"/>
    <xf numFmtId="10" fontId="0" fillId="0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1" fillId="0" borderId="8" xfId="0" applyFont="1" applyBorder="1"/>
    <xf numFmtId="3" fontId="1" fillId="0" borderId="5" xfId="0" applyNumberFormat="1" applyFont="1" applyFill="1" applyBorder="1"/>
    <xf numFmtId="3" fontId="0" fillId="0" borderId="5" xfId="0" applyNumberFormat="1" applyFont="1" applyFill="1" applyBorder="1"/>
    <xf numFmtId="3" fontId="0" fillId="0" borderId="1" xfId="0" applyNumberFormat="1" applyFont="1" applyFill="1" applyBorder="1"/>
    <xf numFmtId="0" fontId="0" fillId="0" borderId="4" xfId="0" applyFill="1" applyBorder="1"/>
    <xf numFmtId="0" fontId="1" fillId="0" borderId="4" xfId="0" applyFont="1" applyFill="1" applyBorder="1"/>
    <xf numFmtId="0" fontId="0" fillId="0" borderId="2" xfId="0" applyFill="1" applyBorder="1"/>
    <xf numFmtId="3" fontId="1" fillId="0" borderId="0" xfId="0" applyNumberFormat="1" applyFont="1" applyFill="1"/>
    <xf numFmtId="3" fontId="1" fillId="0" borderId="0" xfId="0" applyNumberFormat="1" applyFont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0" fontId="0" fillId="0" borderId="0" xfId="0" applyNumberFormat="1" applyFill="1" applyBorder="1"/>
    <xf numFmtId="3" fontId="0" fillId="0" borderId="0" xfId="0" applyNumberFormat="1" applyFont="1" applyFill="1" applyBorder="1"/>
    <xf numFmtId="10" fontId="0" fillId="0" borderId="1" xfId="1" applyNumberFormat="1" applyFont="1" applyBorder="1"/>
    <xf numFmtId="10" fontId="0" fillId="0" borderId="1" xfId="1" applyNumberFormat="1" applyFont="1" applyFill="1" applyBorder="1"/>
    <xf numFmtId="10" fontId="1" fillId="0" borderId="1" xfId="1" applyNumberFormat="1" applyFont="1" applyBorder="1"/>
    <xf numFmtId="10" fontId="1" fillId="0" borderId="1" xfId="1" applyNumberFormat="1" applyFont="1" applyFill="1" applyBorder="1"/>
    <xf numFmtId="10" fontId="2" fillId="0" borderId="1" xfId="1" applyNumberFormat="1" applyFont="1" applyFill="1" applyBorder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7" fillId="0" borderId="0" xfId="0" applyFont="1"/>
    <xf numFmtId="0" fontId="1" fillId="0" borderId="1" xfId="0" applyFont="1" applyBorder="1" applyAlignment="1">
      <alignment horizontal="center"/>
    </xf>
    <xf numFmtId="10" fontId="2" fillId="0" borderId="1" xfId="0" applyNumberFormat="1" applyFont="1" applyBorder="1"/>
    <xf numFmtId="10" fontId="3" fillId="0" borderId="1" xfId="0" applyNumberFormat="1" applyFont="1" applyBorder="1"/>
    <xf numFmtId="3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3" fillId="0" borderId="0" xfId="0" applyNumberFormat="1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4" xfId="0" applyFont="1" applyBorder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10" fontId="0" fillId="0" borderId="0" xfId="0" applyNumberFormat="1"/>
    <xf numFmtId="3" fontId="1" fillId="0" borderId="5" xfId="0" applyNumberFormat="1" applyFont="1" applyBorder="1"/>
    <xf numFmtId="3" fontId="0" fillId="0" borderId="5" xfId="0" applyNumberFormat="1" applyBorder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9296-5B15-41E6-8997-CC4B165DC34D}">
  <dimension ref="A1:N109"/>
  <sheetViews>
    <sheetView workbookViewId="0">
      <selection activeCell="E116" sqref="E116"/>
    </sheetView>
  </sheetViews>
  <sheetFormatPr defaultRowHeight="15" x14ac:dyDescent="0.25"/>
  <cols>
    <col min="1" max="1" width="22.140625" customWidth="1"/>
    <col min="2" max="2" width="23.140625" customWidth="1"/>
    <col min="3" max="3" width="20.85546875" customWidth="1"/>
    <col min="4" max="4" width="19.5703125" bestFit="1" customWidth="1"/>
    <col min="5" max="5" width="9.42578125" customWidth="1"/>
    <col min="7" max="7" width="15.28515625" customWidth="1"/>
    <col min="8" max="8" width="24.28515625" customWidth="1"/>
    <col min="9" max="9" width="34.42578125" bestFit="1" customWidth="1"/>
    <col min="10" max="10" width="20" customWidth="1"/>
  </cols>
  <sheetData>
    <row r="1" spans="1:12" ht="18.75" x14ac:dyDescent="0.3">
      <c r="A1" s="40" t="s">
        <v>0</v>
      </c>
    </row>
    <row r="2" spans="1:12" ht="18.75" x14ac:dyDescent="0.3">
      <c r="A2" s="40"/>
    </row>
    <row r="3" spans="1:12" x14ac:dyDescent="0.25">
      <c r="A3" s="15" t="s">
        <v>54</v>
      </c>
      <c r="B3" s="21">
        <f>+B4+B5</f>
        <v>7778</v>
      </c>
    </row>
    <row r="4" spans="1:12" x14ac:dyDescent="0.25">
      <c r="A4" s="16" t="s">
        <v>10</v>
      </c>
      <c r="B4" s="22">
        <v>1533</v>
      </c>
    </row>
    <row r="5" spans="1:12" x14ac:dyDescent="0.25">
      <c r="A5" s="16" t="s">
        <v>9</v>
      </c>
      <c r="B5" s="22">
        <v>6245</v>
      </c>
    </row>
    <row r="7" spans="1:12" x14ac:dyDescent="0.25">
      <c r="A7" s="3" t="s">
        <v>1</v>
      </c>
      <c r="B7" s="3" t="s">
        <v>2</v>
      </c>
      <c r="C7" s="3" t="s">
        <v>3</v>
      </c>
      <c r="D7" s="3" t="s">
        <v>4</v>
      </c>
      <c r="G7" s="3" t="s">
        <v>2</v>
      </c>
      <c r="H7" s="5">
        <f>+H8+H9</f>
        <v>6739</v>
      </c>
    </row>
    <row r="8" spans="1:12" x14ac:dyDescent="0.25">
      <c r="A8" s="2" t="s">
        <v>5</v>
      </c>
      <c r="B8" s="4">
        <v>2670</v>
      </c>
      <c r="C8" s="4">
        <v>10967</v>
      </c>
      <c r="D8" s="4">
        <v>1197625996</v>
      </c>
      <c r="G8" s="2" t="s">
        <v>10</v>
      </c>
      <c r="H8" s="4">
        <v>1529</v>
      </c>
    </row>
    <row r="9" spans="1:12" x14ac:dyDescent="0.25">
      <c r="A9" s="2" t="s">
        <v>6</v>
      </c>
      <c r="B9" s="4">
        <v>2408</v>
      </c>
      <c r="C9" s="4">
        <v>3890</v>
      </c>
      <c r="D9" s="4">
        <v>763942082</v>
      </c>
      <c r="G9" s="2" t="s">
        <v>9</v>
      </c>
      <c r="H9" s="4">
        <v>5210</v>
      </c>
    </row>
    <row r="10" spans="1:12" x14ac:dyDescent="0.25">
      <c r="A10" s="2" t="s">
        <v>7</v>
      </c>
      <c r="B10" s="4">
        <v>1661</v>
      </c>
      <c r="C10" s="4">
        <v>2008</v>
      </c>
      <c r="D10" s="4">
        <v>957026531</v>
      </c>
    </row>
    <row r="11" spans="1:12" x14ac:dyDescent="0.25">
      <c r="A11" s="3" t="s">
        <v>8</v>
      </c>
      <c r="B11" s="5">
        <f>SUM(B8:B10)</f>
        <v>6739</v>
      </c>
      <c r="C11" s="5">
        <f>SUM(C8:C10)</f>
        <v>16865</v>
      </c>
      <c r="D11" s="5">
        <f>SUM(D8:D10)</f>
        <v>2918594609</v>
      </c>
    </row>
    <row r="13" spans="1:12" x14ac:dyDescent="0.25">
      <c r="G13" s="18"/>
      <c r="H13" s="18"/>
      <c r="I13" s="18"/>
      <c r="J13" s="18"/>
      <c r="K13" s="18"/>
      <c r="L13" s="18"/>
    </row>
    <row r="14" spans="1:12" x14ac:dyDescent="0.25">
      <c r="A14" s="1" t="s">
        <v>10</v>
      </c>
      <c r="G14" s="17" t="s">
        <v>35</v>
      </c>
      <c r="H14" s="18"/>
      <c r="I14" s="18"/>
      <c r="J14" s="18"/>
      <c r="K14" s="18"/>
      <c r="L14" s="18"/>
    </row>
    <row r="15" spans="1:12" x14ac:dyDescent="0.25">
      <c r="G15" s="18"/>
      <c r="H15" s="18"/>
      <c r="I15" s="18"/>
      <c r="J15" s="18"/>
      <c r="K15" s="18"/>
      <c r="L15" s="18"/>
    </row>
    <row r="16" spans="1:12" x14ac:dyDescent="0.25">
      <c r="A16" s="3" t="s">
        <v>1</v>
      </c>
      <c r="B16" s="3" t="s">
        <v>3</v>
      </c>
      <c r="C16" s="3" t="s">
        <v>4</v>
      </c>
      <c r="G16" s="18"/>
      <c r="H16" s="15" t="s">
        <v>3</v>
      </c>
      <c r="I16" s="15" t="s">
        <v>34</v>
      </c>
      <c r="J16" s="38"/>
      <c r="K16" s="18"/>
      <c r="L16" s="18"/>
    </row>
    <row r="17" spans="1:12" x14ac:dyDescent="0.25">
      <c r="A17" s="2" t="s">
        <v>5</v>
      </c>
      <c r="B17" s="4">
        <f>6212+287+21</f>
        <v>6520</v>
      </c>
      <c r="C17" s="4">
        <f>781547690+207340260+43269475</f>
        <v>1032157425</v>
      </c>
      <c r="G17" s="15" t="s">
        <v>8</v>
      </c>
      <c r="H17" s="20">
        <f>+H18+H19</f>
        <v>16865</v>
      </c>
      <c r="I17" s="21">
        <f>+I18+I19</f>
        <v>6386</v>
      </c>
      <c r="J17" s="39"/>
      <c r="K17" s="18"/>
      <c r="L17" s="18"/>
    </row>
    <row r="18" spans="1:12" x14ac:dyDescent="0.25">
      <c r="A18" s="2" t="s">
        <v>6</v>
      </c>
      <c r="B18" s="4">
        <f>1221 +178+27</f>
        <v>1426</v>
      </c>
      <c r="C18" s="4">
        <f>400461264+189265078+14598814</f>
        <v>604325156</v>
      </c>
      <c r="G18" s="16" t="s">
        <v>10</v>
      </c>
      <c r="H18" s="22">
        <f>+B20</f>
        <v>8033</v>
      </c>
      <c r="I18" s="22">
        <v>2637</v>
      </c>
      <c r="J18" s="39"/>
      <c r="K18" s="18"/>
      <c r="L18" s="18"/>
    </row>
    <row r="19" spans="1:12" x14ac:dyDescent="0.25">
      <c r="A19" s="2" t="s">
        <v>7</v>
      </c>
      <c r="B19" s="4">
        <f>66+20+1</f>
        <v>87</v>
      </c>
      <c r="C19" s="4">
        <f>272801281+34164062+1672452</f>
        <v>308637795</v>
      </c>
      <c r="G19" s="16" t="s">
        <v>9</v>
      </c>
      <c r="H19" s="22">
        <f>+B29</f>
        <v>8832</v>
      </c>
      <c r="I19" s="22">
        <v>3749</v>
      </c>
      <c r="J19" s="39"/>
      <c r="K19" s="18"/>
      <c r="L19" s="18"/>
    </row>
    <row r="20" spans="1:12" x14ac:dyDescent="0.25">
      <c r="A20" s="3" t="s">
        <v>8</v>
      </c>
      <c r="B20" s="5">
        <f>SUM(B17:B19)</f>
        <v>8033</v>
      </c>
      <c r="C20" s="5">
        <f>SUM(C17:C19)</f>
        <v>1945120376</v>
      </c>
      <c r="G20" s="18"/>
      <c r="H20" s="18"/>
      <c r="I20" s="18"/>
      <c r="J20" s="18"/>
      <c r="K20" s="18"/>
      <c r="L20" s="18"/>
    </row>
    <row r="21" spans="1:12" x14ac:dyDescent="0.25">
      <c r="A21" s="9"/>
      <c r="B21" s="10"/>
      <c r="C21" s="10"/>
      <c r="G21" s="18"/>
      <c r="H21" s="18"/>
      <c r="I21" s="18"/>
      <c r="J21" s="18"/>
      <c r="K21" s="18"/>
      <c r="L21" s="18"/>
    </row>
    <row r="22" spans="1:12" x14ac:dyDescent="0.25">
      <c r="G22" s="17" t="s">
        <v>36</v>
      </c>
      <c r="H22" s="18"/>
      <c r="I22" s="18"/>
      <c r="J22" s="18"/>
      <c r="K22" s="18"/>
    </row>
    <row r="23" spans="1:12" x14ac:dyDescent="0.25">
      <c r="A23" s="1" t="s">
        <v>9</v>
      </c>
      <c r="G23" s="18"/>
      <c r="H23" s="18"/>
      <c r="I23" s="18"/>
      <c r="J23" s="18"/>
      <c r="K23" s="18"/>
    </row>
    <row r="24" spans="1:12" x14ac:dyDescent="0.25">
      <c r="G24" s="23"/>
      <c r="H24" s="15" t="s">
        <v>39</v>
      </c>
      <c r="I24" s="15" t="s">
        <v>40</v>
      </c>
      <c r="J24" s="19" t="s">
        <v>37</v>
      </c>
      <c r="K24" s="18"/>
    </row>
    <row r="25" spans="1:12" x14ac:dyDescent="0.25">
      <c r="A25" s="3" t="s">
        <v>1</v>
      </c>
      <c r="B25" s="3" t="s">
        <v>3</v>
      </c>
      <c r="C25" s="6" t="s">
        <v>4</v>
      </c>
      <c r="D25" s="11"/>
      <c r="G25" s="21" t="s">
        <v>8</v>
      </c>
      <c r="H25" s="21">
        <f>+H26+H27</f>
        <v>16037</v>
      </c>
      <c r="I25" s="21">
        <f>+I26+I27</f>
        <v>5609</v>
      </c>
      <c r="J25" s="36">
        <f>+I25/H25</f>
        <v>0.34975369458128081</v>
      </c>
      <c r="K25" s="18"/>
    </row>
    <row r="26" spans="1:12" x14ac:dyDescent="0.25">
      <c r="A26" s="2" t="s">
        <v>5</v>
      </c>
      <c r="B26" s="4">
        <v>4447</v>
      </c>
      <c r="C26" s="7">
        <v>165468571</v>
      </c>
      <c r="D26" s="12"/>
      <c r="G26" s="16" t="s">
        <v>10</v>
      </c>
      <c r="H26" s="22">
        <v>7790</v>
      </c>
      <c r="I26" s="22">
        <v>2398</v>
      </c>
      <c r="J26" s="37">
        <f t="shared" ref="J26:J27" si="0">+I26/H26</f>
        <v>0.30783055198973042</v>
      </c>
      <c r="K26" s="18"/>
    </row>
    <row r="27" spans="1:12" x14ac:dyDescent="0.25">
      <c r="A27" s="2" t="s">
        <v>6</v>
      </c>
      <c r="B27" s="4">
        <v>2464</v>
      </c>
      <c r="C27" s="7">
        <v>159616926</v>
      </c>
      <c r="D27" s="12"/>
      <c r="G27" s="16" t="s">
        <v>9</v>
      </c>
      <c r="H27" s="22">
        <v>8247</v>
      </c>
      <c r="I27" s="22">
        <v>3211</v>
      </c>
      <c r="J27" s="37">
        <f t="shared" si="0"/>
        <v>0.38935370437734934</v>
      </c>
      <c r="K27" s="18"/>
    </row>
    <row r="28" spans="1:12" x14ac:dyDescent="0.25">
      <c r="A28" s="2" t="s">
        <v>7</v>
      </c>
      <c r="B28" s="4">
        <v>1921</v>
      </c>
      <c r="C28" s="7">
        <v>648388736</v>
      </c>
      <c r="D28" s="12"/>
      <c r="G28" s="18"/>
      <c r="H28" s="18"/>
      <c r="I28" s="18"/>
      <c r="J28" s="18"/>
      <c r="K28" s="18"/>
    </row>
    <row r="29" spans="1:12" x14ac:dyDescent="0.25">
      <c r="A29" s="3" t="s">
        <v>8</v>
      </c>
      <c r="B29" s="5">
        <f>SUM(B26:B28)</f>
        <v>8832</v>
      </c>
      <c r="C29" s="8">
        <f>SUM(C26:C28)</f>
        <v>973474233</v>
      </c>
      <c r="D29" s="13"/>
      <c r="G29" s="18"/>
      <c r="H29" s="18"/>
      <c r="I29" s="18"/>
      <c r="J29" s="18"/>
      <c r="K29" s="18"/>
    </row>
    <row r="30" spans="1:12" x14ac:dyDescent="0.25">
      <c r="G30" s="17" t="s">
        <v>38</v>
      </c>
      <c r="H30" s="18"/>
      <c r="I30" s="18"/>
      <c r="J30" s="18"/>
      <c r="K30" s="18"/>
    </row>
    <row r="31" spans="1:12" x14ac:dyDescent="0.25">
      <c r="G31" s="18"/>
      <c r="H31" s="18"/>
      <c r="I31" s="18"/>
      <c r="J31" s="18"/>
      <c r="K31" s="18"/>
    </row>
    <row r="32" spans="1:12" x14ac:dyDescent="0.25">
      <c r="B32" s="15" t="s">
        <v>3</v>
      </c>
      <c r="C32" s="15" t="s">
        <v>4</v>
      </c>
      <c r="G32" s="23"/>
      <c r="H32" s="15" t="s">
        <v>3</v>
      </c>
      <c r="I32" s="15" t="s">
        <v>38</v>
      </c>
      <c r="J32" s="19" t="s">
        <v>37</v>
      </c>
      <c r="K32" s="18"/>
    </row>
    <row r="33" spans="1:14" x14ac:dyDescent="0.25">
      <c r="A33" s="15" t="s">
        <v>8</v>
      </c>
      <c r="B33" s="21">
        <f>+B34+B35</f>
        <v>16865</v>
      </c>
      <c r="C33" s="21">
        <f>+C34+C35</f>
        <v>2918594609</v>
      </c>
      <c r="G33" s="35" t="s">
        <v>8</v>
      </c>
      <c r="H33" s="21">
        <f>+H34+H35</f>
        <v>16865</v>
      </c>
      <c r="I33" s="15">
        <f>+I34+I35</f>
        <v>828</v>
      </c>
      <c r="J33" s="36">
        <f>+I33/H33</f>
        <v>4.9095760450637412E-2</v>
      </c>
      <c r="K33" s="31">
        <f>+H25+I33</f>
        <v>16865</v>
      </c>
    </row>
    <row r="34" spans="1:14" x14ac:dyDescent="0.25">
      <c r="A34" s="16" t="s">
        <v>10</v>
      </c>
      <c r="B34" s="22">
        <f>+B20</f>
        <v>8033</v>
      </c>
      <c r="C34" s="22">
        <f>+C20</f>
        <v>1945120376</v>
      </c>
      <c r="G34" s="16" t="s">
        <v>10</v>
      </c>
      <c r="H34" s="22">
        <f>+B20</f>
        <v>8033</v>
      </c>
      <c r="I34" s="16">
        <v>243</v>
      </c>
      <c r="J34" s="37">
        <f>+I34/H34</f>
        <v>3.0250217851363129E-2</v>
      </c>
      <c r="K34" s="31">
        <f>+H26+I34</f>
        <v>8033</v>
      </c>
    </row>
    <row r="35" spans="1:14" x14ac:dyDescent="0.25">
      <c r="A35" s="16" t="s">
        <v>9</v>
      </c>
      <c r="B35" s="22">
        <f>+B29</f>
        <v>8832</v>
      </c>
      <c r="C35" s="22">
        <f>+C29</f>
        <v>973474233</v>
      </c>
      <c r="G35" s="16" t="s">
        <v>9</v>
      </c>
      <c r="H35" s="22">
        <f>+B29</f>
        <v>8832</v>
      </c>
      <c r="I35" s="16">
        <v>585</v>
      </c>
      <c r="J35" s="37">
        <f>+I35/H35</f>
        <v>6.6236413043478257E-2</v>
      </c>
      <c r="K35" s="31">
        <f>+H27+I35</f>
        <v>8832</v>
      </c>
    </row>
    <row r="36" spans="1:14" x14ac:dyDescent="0.25">
      <c r="G36" s="18"/>
      <c r="H36" s="18"/>
      <c r="I36" s="18"/>
      <c r="J36" s="18"/>
      <c r="K36" s="18"/>
    </row>
    <row r="37" spans="1:14" x14ac:dyDescent="0.25">
      <c r="A37" s="1" t="s">
        <v>11</v>
      </c>
      <c r="G37" s="18"/>
      <c r="H37" s="18"/>
      <c r="I37" s="18"/>
      <c r="J37" s="18"/>
      <c r="K37" s="18"/>
    </row>
    <row r="38" spans="1:14" x14ac:dyDescent="0.25">
      <c r="G38" s="23" t="s">
        <v>46</v>
      </c>
      <c r="H38" s="18"/>
      <c r="I38" s="18"/>
      <c r="J38" s="18"/>
      <c r="K38" s="18"/>
    </row>
    <row r="39" spans="1:14" x14ac:dyDescent="0.25">
      <c r="A39" s="3" t="s">
        <v>13</v>
      </c>
      <c r="B39" s="3" t="s">
        <v>12</v>
      </c>
      <c r="C39" s="3" t="s">
        <v>3</v>
      </c>
      <c r="D39" s="3" t="s">
        <v>4</v>
      </c>
      <c r="E39" s="19" t="s">
        <v>37</v>
      </c>
      <c r="G39" s="18"/>
      <c r="H39" s="18"/>
      <c r="I39" s="18"/>
      <c r="J39" s="18"/>
      <c r="K39" s="18"/>
    </row>
    <row r="40" spans="1:14" x14ac:dyDescent="0.25">
      <c r="A40" s="3">
        <v>1</v>
      </c>
      <c r="B40" s="3" t="s">
        <v>14</v>
      </c>
      <c r="C40" s="5">
        <f>+C41+C42</f>
        <v>180</v>
      </c>
      <c r="D40" s="5">
        <f>+D41+D42</f>
        <v>60310178</v>
      </c>
      <c r="E40" s="60">
        <f>+C40/B33</f>
        <v>1.0672991402312482E-2</v>
      </c>
      <c r="G40" s="51" t="s">
        <v>55</v>
      </c>
      <c r="H40" s="49"/>
      <c r="I40" s="49">
        <v>1</v>
      </c>
      <c r="J40" s="18"/>
      <c r="K40" s="18"/>
    </row>
    <row r="41" spans="1:14" x14ac:dyDescent="0.25">
      <c r="A41" s="2">
        <v>1</v>
      </c>
      <c r="B41" s="16" t="s">
        <v>10</v>
      </c>
      <c r="C41" s="22">
        <v>36</v>
      </c>
      <c r="D41" s="22">
        <v>46356789</v>
      </c>
      <c r="E41" s="59">
        <f>+C41/B34</f>
        <v>4.4815137557575003E-3</v>
      </c>
      <c r="G41" s="51" t="s">
        <v>47</v>
      </c>
      <c r="H41" s="49"/>
      <c r="I41" s="49">
        <v>1</v>
      </c>
      <c r="J41" s="18"/>
      <c r="K41" s="18"/>
    </row>
    <row r="42" spans="1:14" x14ac:dyDescent="0.25">
      <c r="A42" s="2">
        <v>1</v>
      </c>
      <c r="B42" s="16" t="s">
        <v>9</v>
      </c>
      <c r="C42" s="22">
        <v>144</v>
      </c>
      <c r="D42" s="22">
        <v>13953389</v>
      </c>
      <c r="E42" s="59">
        <f>+C42/B35</f>
        <v>1.6304347826086956E-2</v>
      </c>
      <c r="G42" s="25" t="s">
        <v>8</v>
      </c>
      <c r="H42" s="49"/>
      <c r="I42" s="50">
        <f>SUM(I40:I41)</f>
        <v>2</v>
      </c>
      <c r="J42" s="18"/>
      <c r="K42" s="18"/>
    </row>
    <row r="43" spans="1:14" x14ac:dyDescent="0.25">
      <c r="A43" s="3">
        <v>2</v>
      </c>
      <c r="B43" s="15" t="s">
        <v>15</v>
      </c>
      <c r="C43" s="21">
        <f>+C44+C45</f>
        <v>4770</v>
      </c>
      <c r="D43" s="21">
        <f>+D44+D45</f>
        <v>101334931</v>
      </c>
      <c r="E43" s="61">
        <f>+C43/B33</f>
        <v>0.28283427216128076</v>
      </c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2">
        <v>2</v>
      </c>
      <c r="B44" s="16" t="s">
        <v>10</v>
      </c>
      <c r="C44" s="22">
        <v>3612</v>
      </c>
      <c r="D44" s="22">
        <v>90724867</v>
      </c>
      <c r="E44" s="59">
        <f>+C44/B34</f>
        <v>0.44964521349433584</v>
      </c>
      <c r="G44" s="51" t="s">
        <v>48</v>
      </c>
      <c r="H44" s="49"/>
      <c r="I44" s="21">
        <f>+I45+I46</f>
        <v>2518</v>
      </c>
      <c r="J44" s="18"/>
      <c r="K44" s="18"/>
      <c r="L44" s="18"/>
      <c r="M44" s="18"/>
      <c r="N44" s="18"/>
    </row>
    <row r="45" spans="1:14" x14ac:dyDescent="0.25">
      <c r="A45" s="2">
        <v>2</v>
      </c>
      <c r="B45" s="16" t="s">
        <v>9</v>
      </c>
      <c r="C45" s="22">
        <v>1158</v>
      </c>
      <c r="D45" s="22">
        <v>10610064</v>
      </c>
      <c r="E45" s="59">
        <f>+C45/B35</f>
        <v>0.13111413043478262</v>
      </c>
      <c r="G45" s="51" t="s">
        <v>10</v>
      </c>
      <c r="H45" s="49"/>
      <c r="I45" s="22">
        <v>1083</v>
      </c>
      <c r="J45" s="18"/>
      <c r="K45" s="18"/>
      <c r="L45" s="18"/>
      <c r="M45" s="18"/>
      <c r="N45" s="18"/>
    </row>
    <row r="46" spans="1:14" x14ac:dyDescent="0.25">
      <c r="A46" s="3">
        <v>3</v>
      </c>
      <c r="B46" s="15" t="s">
        <v>16</v>
      </c>
      <c r="C46" s="21">
        <f>+C47+C48</f>
        <v>90</v>
      </c>
      <c r="D46" s="21">
        <f>+D47+D48</f>
        <v>8507738</v>
      </c>
      <c r="E46" s="61">
        <f>+C46/B33</f>
        <v>5.3364957011562408E-3</v>
      </c>
      <c r="G46" s="51" t="s">
        <v>9</v>
      </c>
      <c r="H46" s="49"/>
      <c r="I46" s="22">
        <v>1435</v>
      </c>
      <c r="J46" s="18"/>
      <c r="K46" s="18"/>
      <c r="L46" s="18"/>
      <c r="M46" s="18"/>
      <c r="N46" s="18"/>
    </row>
    <row r="47" spans="1:14" x14ac:dyDescent="0.25">
      <c r="A47" s="2">
        <v>3</v>
      </c>
      <c r="B47" s="16" t="s">
        <v>10</v>
      </c>
      <c r="C47" s="22">
        <v>41</v>
      </c>
      <c r="D47" s="22">
        <v>6173619</v>
      </c>
      <c r="E47" s="59">
        <f>+C47/B34</f>
        <v>5.1039462218349313E-3</v>
      </c>
      <c r="G47" s="18"/>
      <c r="H47" s="18"/>
      <c r="I47" s="18"/>
      <c r="J47" s="18"/>
      <c r="K47" s="18"/>
      <c r="L47" s="18"/>
      <c r="M47" s="18"/>
      <c r="N47" s="18"/>
    </row>
    <row r="48" spans="1:14" x14ac:dyDescent="0.25">
      <c r="A48" s="2">
        <v>3</v>
      </c>
      <c r="B48" s="16" t="s">
        <v>9</v>
      </c>
      <c r="C48" s="22">
        <v>49</v>
      </c>
      <c r="D48" s="22">
        <v>2334119</v>
      </c>
      <c r="E48" s="59">
        <f>+C48/B35</f>
        <v>5.5480072463768119E-3</v>
      </c>
      <c r="G48" s="39" t="s">
        <v>49</v>
      </c>
      <c r="H48" s="18"/>
      <c r="I48" s="18"/>
      <c r="J48" s="18"/>
      <c r="K48" s="18"/>
      <c r="L48" s="18"/>
      <c r="M48" s="18"/>
      <c r="N48" s="18"/>
    </row>
    <row r="49" spans="1:14" x14ac:dyDescent="0.25">
      <c r="A49" s="3">
        <v>4</v>
      </c>
      <c r="B49" s="15" t="s">
        <v>17</v>
      </c>
      <c r="C49" s="21">
        <f>+C50+C51</f>
        <v>237</v>
      </c>
      <c r="D49" s="21">
        <f>+D50+D51</f>
        <v>35205519</v>
      </c>
      <c r="E49" s="61">
        <f>+C49/B33</f>
        <v>1.4052772013044766E-2</v>
      </c>
      <c r="G49" s="39" t="s">
        <v>50</v>
      </c>
      <c r="H49" s="18"/>
      <c r="I49" s="18"/>
      <c r="J49" s="18"/>
      <c r="K49" s="18"/>
      <c r="L49" s="18"/>
      <c r="M49" s="18"/>
      <c r="N49" s="18"/>
    </row>
    <row r="50" spans="1:14" x14ac:dyDescent="0.25">
      <c r="A50" s="2">
        <v>4</v>
      </c>
      <c r="B50" s="16" t="s">
        <v>10</v>
      </c>
      <c r="C50" s="22">
        <v>112</v>
      </c>
      <c r="D50" s="22">
        <v>25489510</v>
      </c>
      <c r="E50" s="59">
        <f>+C50/B34</f>
        <v>1.3942487240134445E-2</v>
      </c>
      <c r="G50" s="18"/>
      <c r="H50" s="18"/>
      <c r="I50" s="18"/>
      <c r="J50" s="18"/>
      <c r="K50" s="18"/>
      <c r="L50" s="18"/>
      <c r="M50" s="18"/>
      <c r="N50" s="18"/>
    </row>
    <row r="51" spans="1:14" x14ac:dyDescent="0.25">
      <c r="A51" s="2">
        <v>4</v>
      </c>
      <c r="B51" s="16" t="s">
        <v>9</v>
      </c>
      <c r="C51" s="22">
        <v>125</v>
      </c>
      <c r="D51" s="22">
        <v>9716009</v>
      </c>
      <c r="E51" s="59">
        <f>+C51/B35</f>
        <v>1.4153079710144928E-2</v>
      </c>
      <c r="G51" s="18"/>
      <c r="H51" s="18"/>
      <c r="I51" s="18"/>
      <c r="J51" s="18"/>
      <c r="K51" s="18"/>
      <c r="L51" s="18"/>
    </row>
    <row r="52" spans="1:14" x14ac:dyDescent="0.25">
      <c r="A52" s="3">
        <v>5</v>
      </c>
      <c r="B52" s="3" t="s">
        <v>18</v>
      </c>
      <c r="C52" s="5">
        <f>+C53+C54</f>
        <v>12</v>
      </c>
      <c r="D52" s="5">
        <f>+D53+D54</f>
        <v>2251624</v>
      </c>
      <c r="E52" s="60">
        <f>+C52/B33</f>
        <v>7.1153276015416538E-4</v>
      </c>
      <c r="G52" s="17" t="s">
        <v>42</v>
      </c>
      <c r="H52" s="18"/>
      <c r="I52" s="18"/>
      <c r="J52" s="18"/>
      <c r="K52" s="18"/>
      <c r="L52" s="18"/>
    </row>
    <row r="53" spans="1:14" x14ac:dyDescent="0.25">
      <c r="A53" s="2">
        <v>5</v>
      </c>
      <c r="B53" s="2" t="s">
        <v>10</v>
      </c>
      <c r="C53" s="4">
        <v>4</v>
      </c>
      <c r="D53" s="4">
        <v>1882214</v>
      </c>
      <c r="E53" s="58">
        <f>+C53/B34</f>
        <v>4.979459728619445E-4</v>
      </c>
      <c r="G53" s="18"/>
      <c r="H53" s="18"/>
      <c r="I53" s="18"/>
      <c r="J53" s="18"/>
      <c r="K53" s="18"/>
      <c r="L53" s="18"/>
    </row>
    <row r="54" spans="1:14" x14ac:dyDescent="0.25">
      <c r="A54" s="2">
        <v>5</v>
      </c>
      <c r="B54" s="2" t="s">
        <v>9</v>
      </c>
      <c r="C54" s="4">
        <v>8</v>
      </c>
      <c r="D54" s="4">
        <v>369410</v>
      </c>
      <c r="E54" s="58">
        <f>+C54/B35</f>
        <v>9.0579710144927537E-4</v>
      </c>
      <c r="G54" s="23"/>
      <c r="H54" s="15" t="s">
        <v>3</v>
      </c>
      <c r="I54" s="15" t="s">
        <v>51</v>
      </c>
      <c r="J54" s="15" t="s">
        <v>4</v>
      </c>
      <c r="K54" s="18"/>
      <c r="L54" s="18"/>
    </row>
    <row r="55" spans="1:14" x14ac:dyDescent="0.25">
      <c r="A55" s="3">
        <v>6</v>
      </c>
      <c r="B55" s="3" t="s">
        <v>19</v>
      </c>
      <c r="C55" s="5">
        <f>+C56+C57</f>
        <v>93</v>
      </c>
      <c r="D55" s="5">
        <f>+D56+D57</f>
        <v>19319790</v>
      </c>
      <c r="E55" s="60">
        <f>+C55/B33</f>
        <v>5.5143788911947824E-3</v>
      </c>
      <c r="G55" s="35" t="s">
        <v>8</v>
      </c>
      <c r="H55" s="52">
        <f>+H56+H57</f>
        <v>16865</v>
      </c>
      <c r="I55" s="21">
        <f>+I56+I57</f>
        <v>13634</v>
      </c>
      <c r="J55" s="21">
        <f>+J56+J57</f>
        <v>1830149461</v>
      </c>
      <c r="K55" s="18"/>
      <c r="L55" s="18"/>
    </row>
    <row r="56" spans="1:14" x14ac:dyDescent="0.25">
      <c r="A56" s="2">
        <v>6</v>
      </c>
      <c r="B56" s="2" t="s">
        <v>10</v>
      </c>
      <c r="C56" s="4">
        <v>16</v>
      </c>
      <c r="D56" s="4">
        <v>6108832</v>
      </c>
      <c r="E56" s="58">
        <f>+C56/B34</f>
        <v>1.991783891447778E-3</v>
      </c>
      <c r="G56" s="16" t="s">
        <v>10</v>
      </c>
      <c r="H56" s="48">
        <f>+H18</f>
        <v>8033</v>
      </c>
      <c r="I56" s="22">
        <v>6124</v>
      </c>
      <c r="J56" s="22">
        <v>1059539396</v>
      </c>
      <c r="K56" s="18"/>
      <c r="L56" s="18"/>
    </row>
    <row r="57" spans="1:14" x14ac:dyDescent="0.25">
      <c r="A57" s="2">
        <v>6</v>
      </c>
      <c r="B57" s="2" t="s">
        <v>9</v>
      </c>
      <c r="C57" s="4">
        <v>77</v>
      </c>
      <c r="D57" s="4">
        <v>13210958</v>
      </c>
      <c r="E57" s="58">
        <f>+C57/B35</f>
        <v>8.7182971014492759E-3</v>
      </c>
      <c r="G57" s="16" t="s">
        <v>9</v>
      </c>
      <c r="H57" s="22">
        <f>+H19</f>
        <v>8832</v>
      </c>
      <c r="I57" s="21">
        <v>7510</v>
      </c>
      <c r="J57" s="22">
        <v>770610065</v>
      </c>
      <c r="K57" s="18"/>
      <c r="L57" s="18"/>
    </row>
    <row r="58" spans="1:14" x14ac:dyDescent="0.25">
      <c r="A58" s="3">
        <v>7</v>
      </c>
      <c r="B58" s="15" t="s">
        <v>20</v>
      </c>
      <c r="C58" s="21">
        <f>+C59+C60</f>
        <v>536</v>
      </c>
      <c r="D58" s="21">
        <f>+D59+D60</f>
        <v>284585163</v>
      </c>
      <c r="E58" s="61">
        <f>+C58/B33</f>
        <v>3.1781796620219391E-2</v>
      </c>
      <c r="G58" s="18"/>
      <c r="H58" s="18"/>
      <c r="I58" s="18"/>
      <c r="J58" s="18"/>
      <c r="K58" s="18"/>
      <c r="L58" s="18"/>
    </row>
    <row r="59" spans="1:14" x14ac:dyDescent="0.25">
      <c r="A59" s="2">
        <v>7</v>
      </c>
      <c r="B59" s="16" t="s">
        <v>10</v>
      </c>
      <c r="C59" s="22">
        <v>29</v>
      </c>
      <c r="D59" s="22">
        <v>100278361</v>
      </c>
      <c r="E59" s="59">
        <f>+C59/B34</f>
        <v>3.6101083032490976E-3</v>
      </c>
      <c r="G59" s="18"/>
      <c r="H59" s="18"/>
      <c r="I59" s="18"/>
      <c r="J59" s="18"/>
      <c r="K59" s="18"/>
      <c r="L59" s="18"/>
    </row>
    <row r="60" spans="1:14" x14ac:dyDescent="0.25">
      <c r="A60" s="2">
        <v>7</v>
      </c>
      <c r="B60" s="16" t="s">
        <v>9</v>
      </c>
      <c r="C60" s="22">
        <v>507</v>
      </c>
      <c r="D60" s="22">
        <v>184306802</v>
      </c>
      <c r="E60" s="59">
        <f>+C60/B35</f>
        <v>5.7404891304347824E-2</v>
      </c>
      <c r="G60" s="23"/>
      <c r="H60" s="15" t="s">
        <v>3</v>
      </c>
      <c r="I60" s="15" t="s">
        <v>52</v>
      </c>
      <c r="J60" s="19" t="s">
        <v>37</v>
      </c>
      <c r="K60" s="18"/>
    </row>
    <row r="61" spans="1:14" x14ac:dyDescent="0.25">
      <c r="A61" s="15">
        <v>8</v>
      </c>
      <c r="B61" s="15" t="s">
        <v>21</v>
      </c>
      <c r="C61" s="21">
        <f>+C62+C63</f>
        <v>179</v>
      </c>
      <c r="D61" s="21">
        <f>+D62+D63</f>
        <v>51130438</v>
      </c>
      <c r="E61" s="61">
        <f>+C61/B33</f>
        <v>1.0613697005632968E-2</v>
      </c>
      <c r="G61" s="35" t="s">
        <v>8</v>
      </c>
      <c r="H61" s="52">
        <f>+H62+H63</f>
        <v>16865</v>
      </c>
      <c r="I61" s="21">
        <f>+I62+I63</f>
        <v>15142</v>
      </c>
      <c r="J61" s="36">
        <f>+I61/H61</f>
        <v>0.89783575452119779</v>
      </c>
      <c r="K61" s="18"/>
    </row>
    <row r="62" spans="1:14" x14ac:dyDescent="0.25">
      <c r="A62" s="16">
        <v>8</v>
      </c>
      <c r="B62" s="16" t="s">
        <v>10</v>
      </c>
      <c r="C62" s="22">
        <v>27</v>
      </c>
      <c r="D62" s="22">
        <v>10130864</v>
      </c>
      <c r="E62" s="59">
        <f>+C62/B34</f>
        <v>3.361135316818125E-3</v>
      </c>
      <c r="G62" s="16" t="s">
        <v>10</v>
      </c>
      <c r="H62" s="48">
        <f>+H56</f>
        <v>8033</v>
      </c>
      <c r="I62" s="22">
        <v>7088</v>
      </c>
      <c r="J62" s="37">
        <f>+I62/H62</f>
        <v>0.88236026391136557</v>
      </c>
      <c r="K62" s="18"/>
    </row>
    <row r="63" spans="1:14" x14ac:dyDescent="0.25">
      <c r="A63" s="16">
        <v>8</v>
      </c>
      <c r="B63" s="16" t="s">
        <v>9</v>
      </c>
      <c r="C63" s="22">
        <v>152</v>
      </c>
      <c r="D63" s="22">
        <v>40999574</v>
      </c>
      <c r="E63" s="59">
        <f>+C63/B35</f>
        <v>1.7210144927536232E-2</v>
      </c>
      <c r="G63" s="16" t="s">
        <v>9</v>
      </c>
      <c r="H63" s="48">
        <f>+H57</f>
        <v>8832</v>
      </c>
      <c r="I63" s="48">
        <v>8054</v>
      </c>
      <c r="J63" s="37">
        <f>+I63/H63</f>
        <v>0.91191123188405798</v>
      </c>
      <c r="K63" s="18"/>
    </row>
    <row r="64" spans="1:14" x14ac:dyDescent="0.25">
      <c r="A64" s="15">
        <v>9</v>
      </c>
      <c r="B64" s="15" t="s">
        <v>22</v>
      </c>
      <c r="C64" s="21">
        <f>+C65+C66</f>
        <v>263</v>
      </c>
      <c r="D64" s="21">
        <f>+D65+D66</f>
        <v>40877261</v>
      </c>
      <c r="E64" s="61">
        <f>+C64/B33</f>
        <v>1.5594426326712126E-2</v>
      </c>
      <c r="G64" s="18"/>
      <c r="H64" s="18"/>
      <c r="I64" s="18"/>
      <c r="J64" s="18"/>
      <c r="K64" s="18"/>
      <c r="L64" s="18"/>
    </row>
    <row r="65" spans="1:12" x14ac:dyDescent="0.25">
      <c r="A65" s="2">
        <v>9</v>
      </c>
      <c r="B65" s="16" t="s">
        <v>10</v>
      </c>
      <c r="C65" s="22">
        <v>100</v>
      </c>
      <c r="D65" s="22">
        <v>28332869</v>
      </c>
      <c r="E65" s="59">
        <f>+C65/B34</f>
        <v>1.2448649321548612E-2</v>
      </c>
      <c r="G65" s="18"/>
      <c r="H65" s="18"/>
      <c r="I65" s="18"/>
      <c r="J65" s="18"/>
      <c r="K65" s="18"/>
      <c r="L65" s="18"/>
    </row>
    <row r="66" spans="1:12" ht="30" x14ac:dyDescent="0.25">
      <c r="A66" s="2">
        <v>9</v>
      </c>
      <c r="B66" s="16" t="s">
        <v>9</v>
      </c>
      <c r="C66" s="22">
        <v>163</v>
      </c>
      <c r="D66" s="22">
        <v>12544392</v>
      </c>
      <c r="E66" s="59">
        <f>+C66/B35</f>
        <v>1.8455615942028984E-2</v>
      </c>
      <c r="G66" s="23"/>
      <c r="H66" s="15" t="s">
        <v>3</v>
      </c>
      <c r="I66" s="54" t="s">
        <v>59</v>
      </c>
      <c r="J66" s="19" t="s">
        <v>37</v>
      </c>
      <c r="K66" s="18"/>
      <c r="L66" s="18"/>
    </row>
    <row r="67" spans="1:12" x14ac:dyDescent="0.25">
      <c r="A67" s="3">
        <v>10</v>
      </c>
      <c r="B67" s="15" t="s">
        <v>23</v>
      </c>
      <c r="C67" s="5">
        <f>+C68+C69</f>
        <v>657</v>
      </c>
      <c r="D67" s="5">
        <f>+D68+D69</f>
        <v>96920762</v>
      </c>
      <c r="E67" s="60">
        <f>+C67/B33</f>
        <v>3.8956418618440555E-2</v>
      </c>
      <c r="G67" s="35" t="s">
        <v>8</v>
      </c>
      <c r="H67" s="52">
        <f>+H68+H69</f>
        <v>16865</v>
      </c>
      <c r="I67" s="21">
        <f>+I68+I69</f>
        <v>13612</v>
      </c>
      <c r="J67" s="36">
        <f>+I67/H67</f>
        <v>0.8071153276015417</v>
      </c>
      <c r="K67" s="18"/>
      <c r="L67" s="18"/>
    </row>
    <row r="68" spans="1:12" x14ac:dyDescent="0.25">
      <c r="A68" s="2">
        <v>10</v>
      </c>
      <c r="B68" s="16" t="s">
        <v>10</v>
      </c>
      <c r="C68" s="4">
        <v>319</v>
      </c>
      <c r="D68" s="4">
        <v>80763607</v>
      </c>
      <c r="E68" s="58">
        <f>+C68/B34</f>
        <v>3.9711191335740074E-2</v>
      </c>
      <c r="G68" s="16" t="s">
        <v>10</v>
      </c>
      <c r="H68" s="48">
        <f>+H62</f>
        <v>8033</v>
      </c>
      <c r="I68" s="22">
        <v>6114</v>
      </c>
      <c r="J68" s="37">
        <f>+I68/H68</f>
        <v>0.76111041951948211</v>
      </c>
      <c r="K68" s="18"/>
      <c r="L68" s="18"/>
    </row>
    <row r="69" spans="1:12" x14ac:dyDescent="0.25">
      <c r="A69" s="2">
        <v>10</v>
      </c>
      <c r="B69" s="16" t="s">
        <v>9</v>
      </c>
      <c r="C69" s="4">
        <v>338</v>
      </c>
      <c r="D69" s="4">
        <v>16157155</v>
      </c>
      <c r="E69" s="58">
        <f>+C69/B35</f>
        <v>3.8269927536231887E-2</v>
      </c>
      <c r="G69" s="16" t="s">
        <v>9</v>
      </c>
      <c r="H69" s="48">
        <f>+H63</f>
        <v>8832</v>
      </c>
      <c r="I69" s="48">
        <v>7498</v>
      </c>
      <c r="J69" s="37">
        <f>+I69/H69</f>
        <v>0.84895833333333337</v>
      </c>
      <c r="K69" s="18"/>
      <c r="L69" s="18"/>
    </row>
    <row r="70" spans="1:12" x14ac:dyDescent="0.25">
      <c r="A70" s="3">
        <v>11</v>
      </c>
      <c r="B70" s="15" t="s">
        <v>24</v>
      </c>
      <c r="C70" s="5">
        <f>+C71+C72</f>
        <v>42</v>
      </c>
      <c r="D70" s="5">
        <f>+D71+D72</f>
        <v>5020789</v>
      </c>
      <c r="E70" s="60">
        <f>+C70/B33</f>
        <v>2.4903646605395789E-3</v>
      </c>
      <c r="G70" s="18"/>
      <c r="H70" s="18"/>
      <c r="I70" s="18"/>
      <c r="J70" s="18"/>
      <c r="K70" s="18"/>
      <c r="L70" s="18"/>
    </row>
    <row r="71" spans="1:12" x14ac:dyDescent="0.25">
      <c r="A71" s="2">
        <v>11</v>
      </c>
      <c r="B71" s="16" t="s">
        <v>10</v>
      </c>
      <c r="C71" s="4">
        <v>28</v>
      </c>
      <c r="D71" s="4">
        <v>4242686</v>
      </c>
      <c r="E71" s="58">
        <f>+C71/B34</f>
        <v>3.4856218100336113E-3</v>
      </c>
      <c r="G71" s="18"/>
      <c r="H71" s="18"/>
      <c r="I71" s="18"/>
      <c r="J71" s="18"/>
      <c r="K71" s="18"/>
      <c r="L71" s="18"/>
    </row>
    <row r="72" spans="1:12" x14ac:dyDescent="0.25">
      <c r="A72" s="2">
        <v>11</v>
      </c>
      <c r="B72" s="16" t="s">
        <v>9</v>
      </c>
      <c r="C72" s="4">
        <v>14</v>
      </c>
      <c r="D72" s="4">
        <v>778103</v>
      </c>
      <c r="E72" s="58">
        <f>+C72/B35</f>
        <v>1.585144927536232E-3</v>
      </c>
    </row>
    <row r="73" spans="1:12" x14ac:dyDescent="0.25">
      <c r="A73" s="3">
        <v>12</v>
      </c>
      <c r="B73" s="15" t="s">
        <v>25</v>
      </c>
      <c r="C73" s="5">
        <f>+C74+C75</f>
        <v>109</v>
      </c>
      <c r="D73" s="5">
        <f>+D74+D75</f>
        <v>54362287</v>
      </c>
      <c r="E73" s="60">
        <f>+C73/B33</f>
        <v>6.4630892380670027E-3</v>
      </c>
    </row>
    <row r="74" spans="1:12" x14ac:dyDescent="0.25">
      <c r="A74" s="2">
        <v>12</v>
      </c>
      <c r="B74" s="16" t="s">
        <v>10</v>
      </c>
      <c r="C74" s="4">
        <v>8</v>
      </c>
      <c r="D74" s="4">
        <v>7400759</v>
      </c>
      <c r="E74" s="58">
        <f>+C74/B34</f>
        <v>9.9589194572388901E-4</v>
      </c>
    </row>
    <row r="75" spans="1:12" x14ac:dyDescent="0.25">
      <c r="A75" s="2">
        <v>12</v>
      </c>
      <c r="B75" s="16" t="s">
        <v>9</v>
      </c>
      <c r="C75" s="4">
        <v>101</v>
      </c>
      <c r="D75" s="4">
        <v>46961528</v>
      </c>
      <c r="E75" s="58">
        <f>+C75/B35</f>
        <v>1.1435688405797102E-2</v>
      </c>
    </row>
    <row r="76" spans="1:12" x14ac:dyDescent="0.25">
      <c r="A76" s="3">
        <v>13</v>
      </c>
      <c r="B76" s="15" t="s">
        <v>26</v>
      </c>
      <c r="C76" s="5">
        <f>+C77+C78</f>
        <v>135</v>
      </c>
      <c r="D76" s="5">
        <f>+D77+D78</f>
        <v>19818930</v>
      </c>
      <c r="E76" s="60">
        <f>+C76/B33</f>
        <v>8.0047435517343613E-3</v>
      </c>
    </row>
    <row r="77" spans="1:12" x14ac:dyDescent="0.25">
      <c r="A77" s="2">
        <v>13</v>
      </c>
      <c r="B77" s="16" t="s">
        <v>10</v>
      </c>
      <c r="C77" s="4">
        <v>67</v>
      </c>
      <c r="D77" s="4">
        <v>16066815</v>
      </c>
      <c r="E77" s="58">
        <f>+C77/B34</f>
        <v>8.3405950454375696E-3</v>
      </c>
    </row>
    <row r="78" spans="1:12" x14ac:dyDescent="0.25">
      <c r="A78" s="2">
        <v>13</v>
      </c>
      <c r="B78" s="16" t="s">
        <v>9</v>
      </c>
      <c r="C78" s="4">
        <v>68</v>
      </c>
      <c r="D78" s="4">
        <v>3752115</v>
      </c>
      <c r="E78" s="58">
        <f>+C78/B35</f>
        <v>7.6992753623188409E-3</v>
      </c>
    </row>
    <row r="79" spans="1:12" x14ac:dyDescent="0.25">
      <c r="A79" s="3">
        <v>14</v>
      </c>
      <c r="B79" s="15" t="s">
        <v>27</v>
      </c>
      <c r="C79" s="5">
        <f>+C80+C81</f>
        <v>52</v>
      </c>
      <c r="D79" s="5">
        <f>+D80+D81</f>
        <v>24726921</v>
      </c>
      <c r="E79" s="60">
        <f>+C79/B33</f>
        <v>3.083308627334717E-3</v>
      </c>
    </row>
    <row r="80" spans="1:12" x14ac:dyDescent="0.25">
      <c r="A80" s="2">
        <v>14</v>
      </c>
      <c r="B80" s="2" t="s">
        <v>10</v>
      </c>
      <c r="C80" s="4">
        <v>2</v>
      </c>
      <c r="D80" s="4">
        <v>751887</v>
      </c>
      <c r="E80" s="58">
        <f>+C80/B34</f>
        <v>2.4897298643097225E-4</v>
      </c>
    </row>
    <row r="81" spans="1:6" x14ac:dyDescent="0.25">
      <c r="A81" s="2">
        <v>14</v>
      </c>
      <c r="B81" s="2" t="s">
        <v>9</v>
      </c>
      <c r="C81" s="4">
        <v>50</v>
      </c>
      <c r="D81" s="4">
        <v>23975034</v>
      </c>
      <c r="E81" s="58">
        <f>+C81/B35</f>
        <v>5.661231884057971E-3</v>
      </c>
    </row>
    <row r="82" spans="1:6" x14ac:dyDescent="0.25">
      <c r="A82" s="3">
        <v>15</v>
      </c>
      <c r="B82" s="3" t="s">
        <v>28</v>
      </c>
      <c r="C82" s="5">
        <f>+C83+C84</f>
        <v>79</v>
      </c>
      <c r="D82" s="5">
        <f>+D83+D84</f>
        <v>42224838</v>
      </c>
      <c r="E82" s="60">
        <f>+C82/B33</f>
        <v>4.6842573376815891E-3</v>
      </c>
    </row>
    <row r="83" spans="1:6" x14ac:dyDescent="0.25">
      <c r="A83" s="2">
        <v>15</v>
      </c>
      <c r="B83" s="2" t="s">
        <v>10</v>
      </c>
      <c r="C83" s="4">
        <v>4</v>
      </c>
      <c r="D83" s="4">
        <v>2559819</v>
      </c>
      <c r="E83" s="58">
        <f>+C83/B34</f>
        <v>4.979459728619445E-4</v>
      </c>
    </row>
    <row r="84" spans="1:6" x14ac:dyDescent="0.25">
      <c r="A84" s="2">
        <v>15</v>
      </c>
      <c r="B84" s="2" t="s">
        <v>9</v>
      </c>
      <c r="C84" s="4">
        <v>75</v>
      </c>
      <c r="D84" s="4">
        <v>39665019</v>
      </c>
      <c r="E84" s="58">
        <f>+C84/B35</f>
        <v>8.4918478260869561E-3</v>
      </c>
    </row>
    <row r="85" spans="1:6" x14ac:dyDescent="0.25">
      <c r="A85" s="3">
        <v>16</v>
      </c>
      <c r="B85" s="3" t="s">
        <v>29</v>
      </c>
      <c r="C85" s="5">
        <f>+C86+C87</f>
        <v>96</v>
      </c>
      <c r="D85" s="5">
        <f>+D86+D87</f>
        <v>55008563</v>
      </c>
      <c r="E85" s="60">
        <f>+C85/B33</f>
        <v>5.692262081233323E-3</v>
      </c>
    </row>
    <row r="86" spans="1:6" x14ac:dyDescent="0.25">
      <c r="A86" s="2">
        <v>16</v>
      </c>
      <c r="B86" s="2" t="s">
        <v>10</v>
      </c>
      <c r="C86" s="4">
        <v>3</v>
      </c>
      <c r="D86" s="4">
        <v>3748150</v>
      </c>
      <c r="E86" s="58">
        <f>+C86/B34</f>
        <v>3.7345947964645838E-4</v>
      </c>
    </row>
    <row r="87" spans="1:6" x14ac:dyDescent="0.25">
      <c r="A87" s="2">
        <v>16</v>
      </c>
      <c r="B87" s="2" t="s">
        <v>9</v>
      </c>
      <c r="C87" s="4">
        <v>93</v>
      </c>
      <c r="D87" s="4">
        <v>51260413</v>
      </c>
      <c r="E87" s="58">
        <f>+C87/B35</f>
        <v>1.0529891304347826E-2</v>
      </c>
    </row>
    <row r="88" spans="1:6" x14ac:dyDescent="0.25">
      <c r="A88" s="3">
        <v>17</v>
      </c>
      <c r="B88" s="3" t="s">
        <v>30</v>
      </c>
      <c r="C88" s="5">
        <f>+C89+C90</f>
        <v>63</v>
      </c>
      <c r="D88" s="5">
        <f>+D89+D90</f>
        <v>23055066</v>
      </c>
      <c r="E88" s="60">
        <f>+C88/B33</f>
        <v>3.7355469908093683E-3</v>
      </c>
    </row>
    <row r="89" spans="1:6" x14ac:dyDescent="0.25">
      <c r="A89" s="2">
        <v>17</v>
      </c>
      <c r="B89" s="2" t="s">
        <v>10</v>
      </c>
      <c r="C89" s="4">
        <v>4</v>
      </c>
      <c r="D89" s="4">
        <v>785610</v>
      </c>
      <c r="E89" s="58">
        <f>+C89/B34</f>
        <v>4.979459728619445E-4</v>
      </c>
    </row>
    <row r="90" spans="1:6" x14ac:dyDescent="0.25">
      <c r="A90" s="2">
        <v>17</v>
      </c>
      <c r="B90" s="2" t="s">
        <v>9</v>
      </c>
      <c r="C90" s="4">
        <v>59</v>
      </c>
      <c r="D90" s="4">
        <v>22269456</v>
      </c>
      <c r="E90" s="58">
        <f>+C90/B35</f>
        <v>6.680253623188406E-3</v>
      </c>
    </row>
    <row r="91" spans="1:6" x14ac:dyDescent="0.25">
      <c r="A91" s="3">
        <v>18</v>
      </c>
      <c r="B91" s="32" t="s">
        <v>31</v>
      </c>
      <c r="C91" s="33">
        <f>+C92+C93</f>
        <v>537</v>
      </c>
      <c r="D91" s="33">
        <f>+D92+D93</f>
        <v>222236525</v>
      </c>
      <c r="E91" s="62">
        <f>+C91/B33</f>
        <v>3.1841091016898901E-2</v>
      </c>
    </row>
    <row r="92" spans="1:6" x14ac:dyDescent="0.25">
      <c r="A92" s="2">
        <v>18</v>
      </c>
      <c r="B92" s="2" t="s">
        <v>10</v>
      </c>
      <c r="C92" s="4">
        <v>33</v>
      </c>
      <c r="D92" s="4">
        <v>71799869</v>
      </c>
      <c r="E92" s="58">
        <f>+C92/B34</f>
        <v>4.1080542761110419E-3</v>
      </c>
    </row>
    <row r="93" spans="1:6" x14ac:dyDescent="0.25">
      <c r="A93" s="2">
        <v>18</v>
      </c>
      <c r="B93" s="2" t="s">
        <v>9</v>
      </c>
      <c r="C93" s="4">
        <v>504</v>
      </c>
      <c r="D93" s="4">
        <v>150436656</v>
      </c>
      <c r="E93" s="58">
        <f>+C93/B35</f>
        <v>5.7065217391304345E-2</v>
      </c>
    </row>
    <row r="94" spans="1:6" x14ac:dyDescent="0.25">
      <c r="A94" s="3">
        <v>19</v>
      </c>
      <c r="B94" s="15" t="s">
        <v>32</v>
      </c>
      <c r="C94" s="21">
        <f>+C95+C96</f>
        <v>75</v>
      </c>
      <c r="D94" s="21">
        <f>+D95+D96</f>
        <v>36066300</v>
      </c>
      <c r="E94" s="61">
        <f>+C94/B33</f>
        <v>4.447079750963534E-3</v>
      </c>
      <c r="F94" s="18"/>
    </row>
    <row r="95" spans="1:6" x14ac:dyDescent="0.25">
      <c r="A95" s="2">
        <v>19</v>
      </c>
      <c r="B95" s="16" t="s">
        <v>10</v>
      </c>
      <c r="C95" s="22">
        <v>16</v>
      </c>
      <c r="D95" s="22">
        <v>12329812</v>
      </c>
      <c r="E95" s="59">
        <f>+C95/B34</f>
        <v>1.991783891447778E-3</v>
      </c>
      <c r="F95" s="18"/>
    </row>
    <row r="96" spans="1:6" x14ac:dyDescent="0.25">
      <c r="A96" s="2">
        <v>19</v>
      </c>
      <c r="B96" s="16" t="s">
        <v>9</v>
      </c>
      <c r="C96" s="22">
        <v>59</v>
      </c>
      <c r="D96" s="22">
        <v>23736488</v>
      </c>
      <c r="E96" s="59">
        <f>+C96/B35</f>
        <v>6.680253623188406E-3</v>
      </c>
      <c r="F96" s="18"/>
    </row>
    <row r="97" spans="1:5" x14ac:dyDescent="0.25">
      <c r="A97" s="3">
        <v>20</v>
      </c>
      <c r="B97" s="15" t="s">
        <v>33</v>
      </c>
      <c r="C97" s="21">
        <f>+C98+C99</f>
        <v>52</v>
      </c>
      <c r="D97" s="21">
        <f>+D98+D99</f>
        <v>10676656</v>
      </c>
      <c r="E97" s="61">
        <f>+C97/B33</f>
        <v>3.083308627334717E-3</v>
      </c>
    </row>
    <row r="98" spans="1:5" x14ac:dyDescent="0.25">
      <c r="A98" s="2">
        <v>20</v>
      </c>
      <c r="B98" s="2" t="s">
        <v>10</v>
      </c>
      <c r="C98" s="4">
        <v>8</v>
      </c>
      <c r="D98" s="4">
        <v>3952844</v>
      </c>
      <c r="E98" s="58">
        <f>+C98/B34</f>
        <v>9.9589194572388901E-4</v>
      </c>
    </row>
    <row r="99" spans="1:5" x14ac:dyDescent="0.25">
      <c r="A99" s="2">
        <v>20</v>
      </c>
      <c r="B99" s="2" t="s">
        <v>9</v>
      </c>
      <c r="C99" s="4">
        <v>44</v>
      </c>
      <c r="D99" s="4">
        <v>6723812</v>
      </c>
      <c r="E99" s="58">
        <f>+C99/B35</f>
        <v>4.9818840579710141E-3</v>
      </c>
    </row>
    <row r="100" spans="1:5" x14ac:dyDescent="0.25">
      <c r="C100" s="14"/>
    </row>
    <row r="102" spans="1:5" x14ac:dyDescent="0.25">
      <c r="B102" s="45" t="s">
        <v>45</v>
      </c>
      <c r="C102" s="46">
        <f>+C105+C106</f>
        <v>5771</v>
      </c>
    </row>
    <row r="103" spans="1:5" x14ac:dyDescent="0.25">
      <c r="B103" s="43" t="s">
        <v>43</v>
      </c>
      <c r="C103" s="41"/>
    </row>
    <row r="104" spans="1:5" x14ac:dyDescent="0.25">
      <c r="B104" s="44" t="s">
        <v>44</v>
      </c>
      <c r="C104" s="42"/>
    </row>
    <row r="105" spans="1:5" x14ac:dyDescent="0.25">
      <c r="B105" s="16" t="s">
        <v>10</v>
      </c>
      <c r="C105" s="47">
        <v>3396</v>
      </c>
    </row>
    <row r="106" spans="1:5" x14ac:dyDescent="0.25">
      <c r="B106" s="16" t="s">
        <v>9</v>
      </c>
      <c r="C106" s="48">
        <v>2375</v>
      </c>
    </row>
    <row r="107" spans="1:5" x14ac:dyDescent="0.25">
      <c r="B107" s="39"/>
      <c r="C107" s="57"/>
    </row>
    <row r="109" spans="1:5" x14ac:dyDescent="0.25">
      <c r="A10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66B1-9F1A-4C7D-B423-C04D23B44CFD}">
  <dimension ref="A1:M107"/>
  <sheetViews>
    <sheetView workbookViewId="0">
      <selection activeCell="H52" sqref="H52"/>
    </sheetView>
  </sheetViews>
  <sheetFormatPr defaultRowHeight="15" x14ac:dyDescent="0.25"/>
  <cols>
    <col min="1" max="1" width="21.7109375" customWidth="1"/>
    <col min="2" max="2" width="22.85546875" customWidth="1"/>
    <col min="3" max="3" width="20.85546875" customWidth="1"/>
    <col min="4" max="4" width="19.5703125" bestFit="1" customWidth="1"/>
    <col min="8" max="8" width="15.28515625" customWidth="1"/>
    <col min="9" max="9" width="24.28515625" customWidth="1"/>
    <col min="10" max="10" width="37.140625" customWidth="1"/>
    <col min="11" max="11" width="20.5703125" customWidth="1"/>
  </cols>
  <sheetData>
    <row r="1" spans="1:11" ht="18.75" x14ac:dyDescent="0.3">
      <c r="A1" s="40" t="s">
        <v>41</v>
      </c>
    </row>
    <row r="3" spans="1:11" x14ac:dyDescent="0.25">
      <c r="A3" s="15" t="s">
        <v>54</v>
      </c>
      <c r="B3" s="21">
        <f>+B4+B5</f>
        <v>8000</v>
      </c>
    </row>
    <row r="4" spans="1:11" x14ac:dyDescent="0.25">
      <c r="A4" s="16" t="s">
        <v>10</v>
      </c>
      <c r="B4" s="22">
        <v>1893</v>
      </c>
    </row>
    <row r="5" spans="1:11" x14ac:dyDescent="0.25">
      <c r="A5" s="16" t="s">
        <v>9</v>
      </c>
      <c r="B5" s="22">
        <v>6107</v>
      </c>
    </row>
    <row r="7" spans="1:11" x14ac:dyDescent="0.25">
      <c r="A7" s="15" t="s">
        <v>1</v>
      </c>
      <c r="B7" s="15" t="s">
        <v>2</v>
      </c>
      <c r="C7" s="15" t="s">
        <v>3</v>
      </c>
      <c r="D7" s="15" t="s">
        <v>4</v>
      </c>
      <c r="E7" s="18"/>
      <c r="F7" s="18"/>
      <c r="G7" s="18"/>
      <c r="H7" s="15" t="s">
        <v>2</v>
      </c>
      <c r="I7" s="21">
        <f>+I8+I9</f>
        <v>6885</v>
      </c>
      <c r="J7" s="18"/>
      <c r="K7" s="18"/>
    </row>
    <row r="8" spans="1:11" x14ac:dyDescent="0.25">
      <c r="A8" s="16" t="s">
        <v>5</v>
      </c>
      <c r="B8" s="22">
        <v>2828</v>
      </c>
      <c r="C8" s="22">
        <v>11049</v>
      </c>
      <c r="D8" s="22">
        <v>1313986445</v>
      </c>
      <c r="E8" s="18"/>
      <c r="F8" s="18"/>
      <c r="G8" s="18"/>
      <c r="H8" s="16" t="s">
        <v>10</v>
      </c>
      <c r="I8" s="22">
        <v>1676</v>
      </c>
      <c r="J8" s="18"/>
      <c r="K8" s="18"/>
    </row>
    <row r="9" spans="1:11" x14ac:dyDescent="0.25">
      <c r="A9" s="16" t="s">
        <v>6</v>
      </c>
      <c r="B9" s="22">
        <v>2580</v>
      </c>
      <c r="C9" s="22">
        <v>4552</v>
      </c>
      <c r="D9" s="22">
        <v>1107259548</v>
      </c>
      <c r="E9" s="18"/>
      <c r="F9" s="18"/>
      <c r="G9" s="18"/>
      <c r="H9" s="16" t="s">
        <v>9</v>
      </c>
      <c r="I9" s="22">
        <v>5209</v>
      </c>
      <c r="J9" s="18"/>
      <c r="K9" s="18"/>
    </row>
    <row r="10" spans="1:11" x14ac:dyDescent="0.25">
      <c r="A10" s="16" t="s">
        <v>7</v>
      </c>
      <c r="B10" s="22">
        <v>1477</v>
      </c>
      <c r="C10" s="22">
        <v>1762</v>
      </c>
      <c r="D10" s="22">
        <v>1264547955</v>
      </c>
      <c r="E10" s="18"/>
      <c r="F10" s="18"/>
      <c r="G10" s="18"/>
      <c r="H10" s="18"/>
      <c r="I10" s="18"/>
      <c r="J10" s="18"/>
      <c r="K10" s="18"/>
    </row>
    <row r="11" spans="1:11" x14ac:dyDescent="0.25">
      <c r="A11" s="15" t="s">
        <v>8</v>
      </c>
      <c r="B11" s="21">
        <f>SUM(B8:B10)</f>
        <v>6885</v>
      </c>
      <c r="C11" s="21">
        <f>SUM(C8:C10)</f>
        <v>17363</v>
      </c>
      <c r="D11" s="21">
        <f>SUM(D8:D10)</f>
        <v>3685793948</v>
      </c>
      <c r="E11" s="18"/>
      <c r="F11" s="18"/>
      <c r="G11" s="18"/>
      <c r="H11" s="18"/>
      <c r="I11" s="18"/>
      <c r="J11" s="18"/>
      <c r="K11" s="18"/>
    </row>
    <row r="12" spans="1:1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17" t="s">
        <v>10</v>
      </c>
      <c r="B14" s="18"/>
      <c r="C14" s="18"/>
      <c r="D14" s="18"/>
      <c r="E14" s="18"/>
      <c r="F14" s="18"/>
      <c r="G14" s="18"/>
      <c r="H14" s="17" t="s">
        <v>35</v>
      </c>
      <c r="I14" s="18"/>
      <c r="J14" s="18"/>
      <c r="K14" s="18"/>
    </row>
    <row r="15" spans="1:1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15" t="s">
        <v>1</v>
      </c>
      <c r="B16" s="15" t="s">
        <v>3</v>
      </c>
      <c r="C16" s="15" t="s">
        <v>4</v>
      </c>
      <c r="D16" s="18"/>
      <c r="E16" s="18"/>
      <c r="F16" s="18"/>
      <c r="G16" s="18"/>
      <c r="H16" s="18"/>
      <c r="I16" s="15" t="s">
        <v>3</v>
      </c>
      <c r="J16" s="15" t="s">
        <v>34</v>
      </c>
      <c r="K16" s="38"/>
    </row>
    <row r="17" spans="1:13" x14ac:dyDescent="0.25">
      <c r="A17" s="16" t="s">
        <v>5</v>
      </c>
      <c r="B17" s="22">
        <f>6177+332+15</f>
        <v>6524</v>
      </c>
      <c r="C17" s="22">
        <f>852781486+272916050+10217846</f>
        <v>1135915382</v>
      </c>
      <c r="D17" s="18"/>
      <c r="E17" s="18"/>
      <c r="F17" s="18"/>
      <c r="G17" s="18"/>
      <c r="H17" s="15" t="s">
        <v>8</v>
      </c>
      <c r="I17" s="20">
        <f>+I18+I19</f>
        <v>17363</v>
      </c>
      <c r="J17" s="21">
        <f>+J18+J19</f>
        <v>6699</v>
      </c>
      <c r="K17" s="39"/>
    </row>
    <row r="18" spans="1:13" x14ac:dyDescent="0.25">
      <c r="A18" s="16" t="s">
        <v>6</v>
      </c>
      <c r="B18" s="22">
        <f>1565+219+21</f>
        <v>1805</v>
      </c>
      <c r="C18" s="22">
        <f>695684584+217885612+19653103</f>
        <v>933223299</v>
      </c>
      <c r="D18" s="18"/>
      <c r="E18" s="18"/>
      <c r="F18" s="18"/>
      <c r="G18" s="18"/>
      <c r="H18" s="16" t="s">
        <v>10</v>
      </c>
      <c r="I18" s="22">
        <f>+B20</f>
        <v>8457</v>
      </c>
      <c r="J18" s="22">
        <v>2920</v>
      </c>
      <c r="K18" s="39"/>
    </row>
    <row r="19" spans="1:13" x14ac:dyDescent="0.25">
      <c r="A19" s="16" t="s">
        <v>7</v>
      </c>
      <c r="B19" s="22">
        <f>94+34</f>
        <v>128</v>
      </c>
      <c r="C19" s="22">
        <f>510177162+249872150</f>
        <v>760049312</v>
      </c>
      <c r="D19" s="18"/>
      <c r="E19" s="18"/>
      <c r="F19" s="18"/>
      <c r="G19" s="18"/>
      <c r="H19" s="16" t="s">
        <v>9</v>
      </c>
      <c r="I19" s="22">
        <f>+B29</f>
        <v>8906</v>
      </c>
      <c r="J19" s="22">
        <v>3779</v>
      </c>
      <c r="K19" s="39"/>
    </row>
    <row r="20" spans="1:13" x14ac:dyDescent="0.25">
      <c r="A20" s="15" t="s">
        <v>8</v>
      </c>
      <c r="B20" s="21">
        <f>SUM(B17:B19)</f>
        <v>8457</v>
      </c>
      <c r="C20" s="21">
        <f>SUM(C17:C19)</f>
        <v>2829187993</v>
      </c>
      <c r="D20" s="18"/>
      <c r="E20" s="18"/>
      <c r="F20" s="18"/>
      <c r="G20" s="18"/>
      <c r="H20" s="18"/>
      <c r="I20" s="18"/>
      <c r="J20" s="18"/>
      <c r="K20" s="18"/>
    </row>
    <row r="21" spans="1:13" x14ac:dyDescent="0.25">
      <c r="A21" s="23"/>
      <c r="B21" s="24"/>
      <c r="C21" s="24"/>
      <c r="D21" s="18"/>
      <c r="E21" s="18"/>
      <c r="F21" s="18"/>
      <c r="G21" s="18"/>
      <c r="H21" s="18"/>
      <c r="I21" s="18"/>
      <c r="J21" s="18"/>
      <c r="K21" s="18"/>
    </row>
    <row r="22" spans="1:13" x14ac:dyDescent="0.25">
      <c r="A22" s="18"/>
      <c r="B22" s="18"/>
      <c r="C22" s="18"/>
      <c r="D22" s="18"/>
      <c r="E22" s="18"/>
      <c r="F22" s="18"/>
      <c r="G22" s="18"/>
      <c r="H22" s="17" t="s">
        <v>36</v>
      </c>
      <c r="I22" s="18"/>
      <c r="J22" s="18"/>
      <c r="K22" s="18"/>
    </row>
    <row r="23" spans="1:13" x14ac:dyDescent="0.25">
      <c r="A23" s="17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3" x14ac:dyDescent="0.25">
      <c r="A24" s="18"/>
      <c r="B24" s="18"/>
      <c r="C24" s="18"/>
      <c r="D24" s="18"/>
      <c r="E24" s="18"/>
      <c r="F24" s="18"/>
      <c r="G24" s="18"/>
      <c r="H24" s="23"/>
      <c r="I24" s="15" t="s">
        <v>39</v>
      </c>
      <c r="J24" s="15" t="s">
        <v>40</v>
      </c>
      <c r="K24" s="19" t="s">
        <v>37</v>
      </c>
    </row>
    <row r="25" spans="1:13" x14ac:dyDescent="0.25">
      <c r="A25" s="15" t="s">
        <v>1</v>
      </c>
      <c r="B25" s="15" t="s">
        <v>3</v>
      </c>
      <c r="C25" s="25" t="s">
        <v>4</v>
      </c>
      <c r="D25" s="26"/>
      <c r="E25" s="18"/>
      <c r="F25" s="18"/>
      <c r="G25" s="18"/>
      <c r="H25" s="21" t="s">
        <v>8</v>
      </c>
      <c r="I25" s="21">
        <f>+I26+I27</f>
        <v>16648</v>
      </c>
      <c r="J25" s="21">
        <f>+J26+J27</f>
        <v>6018</v>
      </c>
      <c r="K25" s="36">
        <f>+J25/I25</f>
        <v>0.3614848630466122</v>
      </c>
    </row>
    <row r="26" spans="1:13" x14ac:dyDescent="0.25">
      <c r="A26" s="16" t="s">
        <v>5</v>
      </c>
      <c r="B26" s="22">
        <v>4525</v>
      </c>
      <c r="C26" s="27">
        <v>178071063</v>
      </c>
      <c r="D26" s="28"/>
      <c r="E26" s="18"/>
      <c r="F26" s="18"/>
      <c r="G26" s="18"/>
      <c r="H26" s="16" t="s">
        <v>10</v>
      </c>
      <c r="I26" s="22">
        <v>8242</v>
      </c>
      <c r="J26" s="22">
        <v>2715</v>
      </c>
      <c r="K26" s="37">
        <f t="shared" ref="K26:K27" si="0">+J26/I26</f>
        <v>0.3294103372967726</v>
      </c>
    </row>
    <row r="27" spans="1:13" x14ac:dyDescent="0.25">
      <c r="A27" s="16" t="s">
        <v>6</v>
      </c>
      <c r="B27" s="22">
        <v>2747</v>
      </c>
      <c r="C27" s="27">
        <v>174036249</v>
      </c>
      <c r="D27" s="28"/>
      <c r="E27" s="18"/>
      <c r="F27" s="18"/>
      <c r="G27" s="18"/>
      <c r="H27" s="16" t="s">
        <v>9</v>
      </c>
      <c r="I27" s="22">
        <v>8406</v>
      </c>
      <c r="J27" s="22">
        <v>3303</v>
      </c>
      <c r="K27" s="37">
        <f t="shared" si="0"/>
        <v>0.39293361884368311</v>
      </c>
    </row>
    <row r="28" spans="1:13" x14ac:dyDescent="0.25">
      <c r="A28" s="16" t="s">
        <v>7</v>
      </c>
      <c r="B28" s="22">
        <v>1634</v>
      </c>
      <c r="C28" s="27">
        <v>504498643</v>
      </c>
      <c r="D28" s="28"/>
      <c r="E28" s="18"/>
      <c r="F28" s="18"/>
      <c r="G28" s="18"/>
      <c r="H28" s="18"/>
      <c r="I28" s="18"/>
      <c r="J28" s="18"/>
      <c r="K28" s="18"/>
      <c r="L28" s="18"/>
      <c r="M28" s="18"/>
    </row>
    <row r="29" spans="1:13" x14ac:dyDescent="0.25">
      <c r="A29" s="15" t="s">
        <v>8</v>
      </c>
      <c r="B29" s="21">
        <f>SUM(B26:B28)</f>
        <v>8906</v>
      </c>
      <c r="C29" s="29">
        <f>SUM(C26:C28)</f>
        <v>856605955</v>
      </c>
      <c r="D29" s="30"/>
      <c r="E29" s="18"/>
      <c r="F29" s="18"/>
      <c r="G29" s="18"/>
      <c r="H29" s="18"/>
      <c r="I29" s="18"/>
      <c r="J29" s="18"/>
      <c r="K29" s="18"/>
      <c r="L29" s="18"/>
      <c r="M29" s="18"/>
    </row>
    <row r="30" spans="1:13" x14ac:dyDescent="0.25">
      <c r="A30" s="18"/>
      <c r="B30" s="18"/>
      <c r="C30" s="18"/>
      <c r="D30" s="18"/>
      <c r="E30" s="18"/>
      <c r="F30" s="18"/>
      <c r="G30" s="18"/>
      <c r="H30" s="17" t="s">
        <v>38</v>
      </c>
      <c r="I30" s="18"/>
      <c r="J30" s="18"/>
      <c r="K30" s="18"/>
      <c r="L30" s="18"/>
      <c r="M30" s="18"/>
    </row>
    <row r="31" spans="1:13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5">
      <c r="B32" s="15" t="s">
        <v>3</v>
      </c>
      <c r="C32" s="15" t="s">
        <v>4</v>
      </c>
      <c r="D32" s="18"/>
      <c r="E32" s="18"/>
      <c r="F32" s="18"/>
      <c r="G32" s="18"/>
      <c r="H32" s="23"/>
      <c r="I32" s="15" t="s">
        <v>3</v>
      </c>
      <c r="J32" s="15" t="s">
        <v>38</v>
      </c>
      <c r="K32" s="19" t="s">
        <v>37</v>
      </c>
      <c r="L32" s="18"/>
      <c r="M32" s="18"/>
    </row>
    <row r="33" spans="1:13" x14ac:dyDescent="0.25">
      <c r="A33" s="15" t="s">
        <v>8</v>
      </c>
      <c r="B33" s="21">
        <f>+B29+B20</f>
        <v>17363</v>
      </c>
      <c r="C33" s="21">
        <f>+C29+C20</f>
        <v>3685793948</v>
      </c>
      <c r="D33" s="18"/>
      <c r="E33" s="18"/>
      <c r="F33" s="18"/>
      <c r="G33" s="18"/>
      <c r="H33" s="35" t="s">
        <v>8</v>
      </c>
      <c r="I33" s="21">
        <f>+I34+I35</f>
        <v>17363</v>
      </c>
      <c r="J33" s="15">
        <f>+J34+J35</f>
        <v>715</v>
      </c>
      <c r="K33" s="36">
        <f>+J33/I33</f>
        <v>4.1179519668260091E-2</v>
      </c>
      <c r="L33" s="31">
        <f>+I25+J33</f>
        <v>17363</v>
      </c>
      <c r="M33" s="18"/>
    </row>
    <row r="34" spans="1:13" x14ac:dyDescent="0.25">
      <c r="A34" s="16" t="s">
        <v>10</v>
      </c>
      <c r="B34" s="22">
        <f>+B20</f>
        <v>8457</v>
      </c>
      <c r="C34" s="22">
        <f>+C20</f>
        <v>2829187993</v>
      </c>
      <c r="D34" s="18"/>
      <c r="E34" s="18"/>
      <c r="F34" s="18"/>
      <c r="G34" s="18"/>
      <c r="H34" s="16" t="s">
        <v>10</v>
      </c>
      <c r="I34" s="22">
        <f>+B20</f>
        <v>8457</v>
      </c>
      <c r="J34" s="16">
        <v>215</v>
      </c>
      <c r="K34" s="37">
        <f>+J34/I34</f>
        <v>2.5422726735248907E-2</v>
      </c>
      <c r="L34" s="31">
        <f>+I26+J34</f>
        <v>8457</v>
      </c>
      <c r="M34" s="18"/>
    </row>
    <row r="35" spans="1:13" x14ac:dyDescent="0.25">
      <c r="A35" s="16" t="s">
        <v>9</v>
      </c>
      <c r="B35" s="22">
        <f>+B29</f>
        <v>8906</v>
      </c>
      <c r="C35" s="22">
        <f>+C29</f>
        <v>856605955</v>
      </c>
      <c r="D35" s="18"/>
      <c r="E35" s="18"/>
      <c r="F35" s="18"/>
      <c r="G35" s="18"/>
      <c r="H35" s="16" t="s">
        <v>9</v>
      </c>
      <c r="I35" s="22">
        <f>+B29</f>
        <v>8906</v>
      </c>
      <c r="J35" s="16">
        <v>500</v>
      </c>
      <c r="K35" s="37">
        <f>+J35/I35</f>
        <v>5.6141926790927464E-2</v>
      </c>
      <c r="L35" s="31">
        <f>+I27+J35</f>
        <v>8906</v>
      </c>
      <c r="M35" s="18"/>
    </row>
    <row r="36" spans="1:13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x14ac:dyDescent="0.25">
      <c r="A37" s="17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3" x14ac:dyDescent="0.25">
      <c r="A38" s="18"/>
      <c r="B38" s="18"/>
      <c r="C38" s="18"/>
      <c r="D38" s="18"/>
      <c r="E38" s="18"/>
      <c r="F38" s="18"/>
      <c r="G38" s="18"/>
      <c r="H38" s="23" t="s">
        <v>46</v>
      </c>
      <c r="I38" s="18"/>
      <c r="J38" s="18"/>
      <c r="K38" s="18"/>
    </row>
    <row r="39" spans="1:13" x14ac:dyDescent="0.25">
      <c r="A39" s="15" t="s">
        <v>13</v>
      </c>
      <c r="B39" s="15" t="s">
        <v>12</v>
      </c>
      <c r="C39" s="15" t="s">
        <v>3</v>
      </c>
      <c r="D39" s="15" t="s">
        <v>4</v>
      </c>
      <c r="E39" s="55" t="s">
        <v>37</v>
      </c>
      <c r="F39" s="18"/>
      <c r="G39" s="18"/>
      <c r="H39" s="18"/>
      <c r="I39" s="18"/>
      <c r="J39" s="18"/>
      <c r="K39" s="18"/>
    </row>
    <row r="40" spans="1:13" x14ac:dyDescent="0.25">
      <c r="A40" s="15">
        <v>1</v>
      </c>
      <c r="B40" s="15" t="s">
        <v>14</v>
      </c>
      <c r="C40" s="21">
        <f>+C41+C42</f>
        <v>189</v>
      </c>
      <c r="D40" s="21">
        <f>+D41+D42</f>
        <v>50924992</v>
      </c>
      <c r="E40" s="36">
        <f>+C40/B33</f>
        <v>1.0885215688533088E-2</v>
      </c>
      <c r="F40" s="18"/>
      <c r="G40" s="18"/>
      <c r="H40" s="51" t="s">
        <v>47</v>
      </c>
      <c r="I40" s="49"/>
      <c r="J40" s="49">
        <v>6</v>
      </c>
      <c r="K40" s="18"/>
    </row>
    <row r="41" spans="1:13" x14ac:dyDescent="0.25">
      <c r="A41" s="16">
        <v>1</v>
      </c>
      <c r="B41" s="16" t="s">
        <v>10</v>
      </c>
      <c r="C41" s="22">
        <v>33</v>
      </c>
      <c r="D41" s="22">
        <v>37311995</v>
      </c>
      <c r="E41" s="37">
        <f>+C41/B34</f>
        <v>3.9020929407591345E-3</v>
      </c>
      <c r="F41" s="18"/>
      <c r="G41" s="18"/>
      <c r="H41" s="25" t="s">
        <v>61</v>
      </c>
      <c r="I41" s="49"/>
      <c r="J41" s="49">
        <v>1</v>
      </c>
      <c r="K41" s="18"/>
    </row>
    <row r="42" spans="1:13" x14ac:dyDescent="0.25">
      <c r="A42" s="16">
        <v>1</v>
      </c>
      <c r="B42" s="16" t="s">
        <v>9</v>
      </c>
      <c r="C42" s="22">
        <v>156</v>
      </c>
      <c r="D42" s="22">
        <v>13612997</v>
      </c>
      <c r="E42" s="37">
        <f>+C42/B35</f>
        <v>1.7516281158769367E-2</v>
      </c>
      <c r="F42" s="18"/>
      <c r="G42" s="18"/>
      <c r="H42" s="25" t="s">
        <v>8</v>
      </c>
      <c r="I42" s="49"/>
      <c r="J42" s="50">
        <f>SUM(J40:J41)</f>
        <v>7</v>
      </c>
      <c r="K42" s="18"/>
    </row>
    <row r="43" spans="1:13" x14ac:dyDescent="0.25">
      <c r="A43" s="15">
        <v>2</v>
      </c>
      <c r="B43" s="15" t="s">
        <v>15</v>
      </c>
      <c r="C43" s="21">
        <f>+C44+C45</f>
        <v>3640</v>
      </c>
      <c r="D43" s="21">
        <f>+D44+D45</f>
        <v>89819539</v>
      </c>
      <c r="E43" s="36">
        <f>+C43/B33</f>
        <v>0.20964119103841503</v>
      </c>
      <c r="F43" s="18"/>
      <c r="G43" s="18"/>
      <c r="H43" s="18"/>
      <c r="I43" s="18"/>
      <c r="J43" s="18"/>
      <c r="K43" s="18"/>
    </row>
    <row r="44" spans="1:13" x14ac:dyDescent="0.25">
      <c r="A44" s="16">
        <v>2</v>
      </c>
      <c r="B44" s="16" t="s">
        <v>10</v>
      </c>
      <c r="C44" s="22">
        <v>2893</v>
      </c>
      <c r="D44" s="22">
        <v>81553964</v>
      </c>
      <c r="E44" s="37">
        <f>+C45/B34</f>
        <v>8.8329194749911313E-2</v>
      </c>
      <c r="F44" s="18"/>
      <c r="G44" s="18"/>
      <c r="H44" s="51" t="s">
        <v>48</v>
      </c>
      <c r="I44" s="49"/>
      <c r="J44" s="21">
        <f>+J45+J46</f>
        <v>3343</v>
      </c>
      <c r="K44" s="18"/>
    </row>
    <row r="45" spans="1:13" x14ac:dyDescent="0.25">
      <c r="A45" s="16">
        <v>2</v>
      </c>
      <c r="B45" s="16" t="s">
        <v>9</v>
      </c>
      <c r="C45" s="22">
        <v>747</v>
      </c>
      <c r="D45" s="22">
        <v>8265575</v>
      </c>
      <c r="E45" s="37">
        <f>+C45/B35</f>
        <v>8.3876038625645633E-2</v>
      </c>
      <c r="F45" s="18"/>
      <c r="G45" s="18"/>
      <c r="H45" s="51" t="s">
        <v>10</v>
      </c>
      <c r="I45" s="49"/>
      <c r="J45" s="22">
        <v>1791</v>
      </c>
      <c r="K45" s="18"/>
    </row>
    <row r="46" spans="1:13" x14ac:dyDescent="0.25">
      <c r="A46" s="15">
        <v>3</v>
      </c>
      <c r="B46" s="15" t="s">
        <v>16</v>
      </c>
      <c r="C46" s="21">
        <f>+C47+C48</f>
        <v>97</v>
      </c>
      <c r="D46" s="21">
        <f>+D47+D48</f>
        <v>10833918</v>
      </c>
      <c r="E46" s="36">
        <f>+C46/B33</f>
        <v>5.5865921787709499E-3</v>
      </c>
      <c r="F46" s="18"/>
      <c r="G46" s="18"/>
      <c r="H46" s="51" t="s">
        <v>9</v>
      </c>
      <c r="I46" s="49"/>
      <c r="J46" s="22">
        <v>1552</v>
      </c>
      <c r="K46" s="18"/>
    </row>
    <row r="47" spans="1:13" x14ac:dyDescent="0.25">
      <c r="A47" s="16">
        <v>3</v>
      </c>
      <c r="B47" s="16" t="s">
        <v>10</v>
      </c>
      <c r="C47" s="22">
        <v>40</v>
      </c>
      <c r="D47" s="22">
        <v>8597862</v>
      </c>
      <c r="E47" s="37">
        <f>+C47/B34</f>
        <v>4.7298096251625872E-3</v>
      </c>
      <c r="F47" s="18"/>
      <c r="G47" s="18"/>
      <c r="H47" s="18"/>
      <c r="I47" s="18"/>
      <c r="J47" s="18"/>
      <c r="K47" s="18"/>
    </row>
    <row r="48" spans="1:13" ht="15" customHeight="1" x14ac:dyDescent="0.25">
      <c r="A48" s="16">
        <v>3</v>
      </c>
      <c r="B48" s="16" t="s">
        <v>9</v>
      </c>
      <c r="C48" s="22">
        <v>57</v>
      </c>
      <c r="D48" s="22">
        <v>2236056</v>
      </c>
      <c r="E48" s="37">
        <f>+C48/B35</f>
        <v>6.4001796541657309E-3</v>
      </c>
      <c r="F48" s="18"/>
      <c r="G48" s="18"/>
      <c r="H48" s="39" t="s">
        <v>49</v>
      </c>
      <c r="I48" s="18"/>
      <c r="J48" s="18"/>
      <c r="K48" s="18"/>
    </row>
    <row r="49" spans="1:11" x14ac:dyDescent="0.25">
      <c r="A49" s="15">
        <v>4</v>
      </c>
      <c r="B49" s="15" t="s">
        <v>17</v>
      </c>
      <c r="C49" s="21">
        <f>+C50+C51</f>
        <v>187</v>
      </c>
      <c r="D49" s="21">
        <f>+D50+D51</f>
        <v>27041960</v>
      </c>
      <c r="E49" s="36">
        <f>+C49/B33</f>
        <v>1.0770028220929562E-2</v>
      </c>
      <c r="F49" s="18"/>
      <c r="G49" s="18"/>
      <c r="H49" s="39" t="s">
        <v>50</v>
      </c>
      <c r="I49" s="18"/>
      <c r="J49" s="18"/>
      <c r="K49" s="18"/>
    </row>
    <row r="50" spans="1:11" x14ac:dyDescent="0.25">
      <c r="A50" s="16">
        <v>4</v>
      </c>
      <c r="B50" s="16" t="s">
        <v>10</v>
      </c>
      <c r="C50" s="22">
        <v>55</v>
      </c>
      <c r="D50" s="22">
        <v>21310504</v>
      </c>
      <c r="E50" s="37">
        <f>+C50/B34</f>
        <v>6.5034882345985576E-3</v>
      </c>
      <c r="F50" s="18"/>
      <c r="G50" s="18"/>
      <c r="I50" s="18"/>
      <c r="J50" s="18"/>
      <c r="K50" s="18"/>
    </row>
    <row r="51" spans="1:11" x14ac:dyDescent="0.25">
      <c r="A51" s="16">
        <v>4</v>
      </c>
      <c r="B51" s="16" t="s">
        <v>9</v>
      </c>
      <c r="C51" s="22">
        <v>132</v>
      </c>
      <c r="D51" s="22">
        <v>5731456</v>
      </c>
      <c r="E51" s="37">
        <f>+C51/B35</f>
        <v>1.4821468672804851E-2</v>
      </c>
      <c r="F51" s="18"/>
      <c r="G51" s="18"/>
      <c r="H51" s="18"/>
      <c r="I51" s="18"/>
      <c r="J51" s="18"/>
      <c r="K51" s="18"/>
    </row>
    <row r="52" spans="1:11" x14ac:dyDescent="0.25">
      <c r="A52" s="15">
        <v>5</v>
      </c>
      <c r="B52" s="15" t="s">
        <v>18</v>
      </c>
      <c r="C52" s="21">
        <f>+C53+C54</f>
        <v>17</v>
      </c>
      <c r="D52" s="21">
        <f>+D53+D54</f>
        <v>4906768</v>
      </c>
      <c r="E52" s="36">
        <f>+C52/B33</f>
        <v>9.7909347462996022E-4</v>
      </c>
      <c r="F52" s="18"/>
      <c r="G52" s="18"/>
      <c r="H52" s="17" t="s">
        <v>42</v>
      </c>
      <c r="I52" s="18"/>
      <c r="J52" s="18"/>
      <c r="K52" s="18"/>
    </row>
    <row r="53" spans="1:11" x14ac:dyDescent="0.25">
      <c r="A53" s="16">
        <v>5</v>
      </c>
      <c r="B53" s="16" t="s">
        <v>10</v>
      </c>
      <c r="C53" s="22">
        <v>3</v>
      </c>
      <c r="D53" s="22">
        <v>3724048</v>
      </c>
      <c r="E53" s="37">
        <f>+C53/B34</f>
        <v>3.5473572188719402E-4</v>
      </c>
      <c r="F53" s="18"/>
      <c r="G53" s="18"/>
      <c r="H53" s="18"/>
      <c r="I53" s="18"/>
      <c r="J53" s="18"/>
      <c r="K53" s="18"/>
    </row>
    <row r="54" spans="1:11" x14ac:dyDescent="0.25">
      <c r="A54" s="16">
        <v>5</v>
      </c>
      <c r="B54" s="16" t="s">
        <v>9</v>
      </c>
      <c r="C54" s="22">
        <v>14</v>
      </c>
      <c r="D54" s="22">
        <v>1182720</v>
      </c>
      <c r="E54" s="37">
        <f>+C54/B35</f>
        <v>1.571973950145969E-3</v>
      </c>
      <c r="F54" s="18"/>
      <c r="G54" s="18"/>
      <c r="H54" s="23"/>
      <c r="I54" s="15" t="s">
        <v>3</v>
      </c>
      <c r="J54" s="15" t="s">
        <v>51</v>
      </c>
      <c r="K54" s="15" t="s">
        <v>4</v>
      </c>
    </row>
    <row r="55" spans="1:11" x14ac:dyDescent="0.25">
      <c r="A55" s="15">
        <v>6</v>
      </c>
      <c r="B55" s="15" t="s">
        <v>19</v>
      </c>
      <c r="C55" s="21">
        <f>+C56+C57</f>
        <v>66</v>
      </c>
      <c r="D55" s="21">
        <f>+D56+D57</f>
        <v>28211961</v>
      </c>
      <c r="E55" s="36">
        <f>+C55/B33</f>
        <v>3.8011864309163163E-3</v>
      </c>
      <c r="F55" s="18"/>
      <c r="G55" s="18"/>
      <c r="H55" s="35" t="s">
        <v>8</v>
      </c>
      <c r="I55" s="53">
        <f>+I56+I57</f>
        <v>17363</v>
      </c>
      <c r="J55" s="21">
        <f>+J56+J57</f>
        <v>14072</v>
      </c>
      <c r="K55" s="21">
        <f>+K56+K57</f>
        <v>2458664118</v>
      </c>
    </row>
    <row r="56" spans="1:11" x14ac:dyDescent="0.25">
      <c r="A56" s="16">
        <v>6</v>
      </c>
      <c r="B56" s="16" t="s">
        <v>10</v>
      </c>
      <c r="C56" s="22">
        <v>11</v>
      </c>
      <c r="D56" s="22">
        <v>11613775</v>
      </c>
      <c r="E56" s="37">
        <f>+C56/B34</f>
        <v>1.3006976469197116E-3</v>
      </c>
      <c r="F56" s="18"/>
      <c r="G56" s="18"/>
      <c r="H56" s="16" t="s">
        <v>10</v>
      </c>
      <c r="I56" s="48">
        <f>+B20</f>
        <v>8457</v>
      </c>
      <c r="J56" s="22">
        <v>6449</v>
      </c>
      <c r="K56" s="22">
        <v>1803071291</v>
      </c>
    </row>
    <row r="57" spans="1:11" x14ac:dyDescent="0.25">
      <c r="A57" s="16">
        <v>6</v>
      </c>
      <c r="B57" s="16" t="s">
        <v>9</v>
      </c>
      <c r="C57" s="22">
        <v>55</v>
      </c>
      <c r="D57" s="22">
        <v>16598186</v>
      </c>
      <c r="E57" s="37">
        <f>+C57/B35</f>
        <v>6.1756119470020212E-3</v>
      </c>
      <c r="F57" s="18"/>
      <c r="G57" s="18"/>
      <c r="H57" s="16" t="s">
        <v>9</v>
      </c>
      <c r="I57" s="22">
        <f>+B29</f>
        <v>8906</v>
      </c>
      <c r="J57" s="21">
        <v>7623</v>
      </c>
      <c r="K57" s="22">
        <v>655592827</v>
      </c>
    </row>
    <row r="58" spans="1:11" x14ac:dyDescent="0.25">
      <c r="A58" s="15">
        <v>7</v>
      </c>
      <c r="B58" s="15" t="s">
        <v>20</v>
      </c>
      <c r="C58" s="21">
        <f>+C59+C60</f>
        <v>227</v>
      </c>
      <c r="D58" s="21">
        <f>+D59+D60</f>
        <v>221098984</v>
      </c>
      <c r="E58" s="36">
        <f>+C58/B33</f>
        <v>1.3073777573000057E-2</v>
      </c>
      <c r="F58" s="18"/>
      <c r="G58" s="18"/>
      <c r="H58" s="18"/>
      <c r="I58" s="18"/>
      <c r="J58" s="18"/>
      <c r="K58" s="18"/>
    </row>
    <row r="59" spans="1:11" x14ac:dyDescent="0.25">
      <c r="A59" s="16">
        <v>7</v>
      </c>
      <c r="B59" s="16" t="s">
        <v>10</v>
      </c>
      <c r="C59" s="22">
        <v>22</v>
      </c>
      <c r="D59" s="22">
        <v>155319070</v>
      </c>
      <c r="E59" s="37">
        <f>+C59/B34</f>
        <v>2.6013952938394231E-3</v>
      </c>
      <c r="F59" s="18"/>
      <c r="G59" s="18"/>
      <c r="H59" s="18"/>
      <c r="I59" s="18"/>
      <c r="J59" s="18"/>
      <c r="K59" s="18"/>
    </row>
    <row r="60" spans="1:11" x14ac:dyDescent="0.25">
      <c r="A60" s="16">
        <v>7</v>
      </c>
      <c r="B60" s="16" t="s">
        <v>9</v>
      </c>
      <c r="C60" s="22">
        <v>205</v>
      </c>
      <c r="D60" s="22">
        <v>65779914</v>
      </c>
      <c r="E60" s="37">
        <f>+C60/B35</f>
        <v>2.3018189984280259E-2</v>
      </c>
      <c r="F60" s="18"/>
      <c r="G60" s="18"/>
      <c r="H60" s="23"/>
      <c r="I60" s="15" t="s">
        <v>3</v>
      </c>
      <c r="J60" s="15" t="s">
        <v>60</v>
      </c>
      <c r="K60" s="19" t="s">
        <v>37</v>
      </c>
    </row>
    <row r="61" spans="1:11" x14ac:dyDescent="0.25">
      <c r="A61" s="15">
        <v>8</v>
      </c>
      <c r="B61" s="15" t="s">
        <v>21</v>
      </c>
      <c r="C61" s="21">
        <f>+C62+C63</f>
        <v>158</v>
      </c>
      <c r="D61" s="21">
        <f>+D62+D63</f>
        <v>105360535</v>
      </c>
      <c r="E61" s="36">
        <f>+C61/B33</f>
        <v>9.0998099406784539E-3</v>
      </c>
      <c r="F61" s="18"/>
      <c r="G61" s="18"/>
      <c r="H61" s="35" t="s">
        <v>8</v>
      </c>
      <c r="I61" s="53">
        <f>+I62+I63</f>
        <v>17363</v>
      </c>
      <c r="J61" s="21">
        <f>+J62+J63</f>
        <v>15552</v>
      </c>
      <c r="K61" s="36">
        <f>+J61/I61</f>
        <v>0.89569774808500835</v>
      </c>
    </row>
    <row r="62" spans="1:11" x14ac:dyDescent="0.25">
      <c r="A62" s="16">
        <v>8</v>
      </c>
      <c r="B62" s="16" t="s">
        <v>10</v>
      </c>
      <c r="C62" s="22">
        <v>23</v>
      </c>
      <c r="D62" s="22">
        <v>77519286</v>
      </c>
      <c r="E62" s="37">
        <f>+C62/B34</f>
        <v>2.7196405344684874E-3</v>
      </c>
      <c r="F62" s="18"/>
      <c r="G62" s="18"/>
      <c r="H62" s="16" t="s">
        <v>10</v>
      </c>
      <c r="I62" s="48">
        <f>+I56</f>
        <v>8457</v>
      </c>
      <c r="J62" s="22">
        <v>7436</v>
      </c>
      <c r="K62" s="37">
        <f>+J62/I62</f>
        <v>0.87927160931772497</v>
      </c>
    </row>
    <row r="63" spans="1:11" x14ac:dyDescent="0.25">
      <c r="A63" s="16">
        <v>8</v>
      </c>
      <c r="B63" s="16" t="s">
        <v>9</v>
      </c>
      <c r="C63" s="22">
        <v>135</v>
      </c>
      <c r="D63" s="22">
        <v>27841249</v>
      </c>
      <c r="E63" s="37">
        <f>+C63/B35</f>
        <v>1.5158320233550416E-2</v>
      </c>
      <c r="F63" s="18"/>
      <c r="G63" s="18"/>
      <c r="H63" s="16" t="s">
        <v>9</v>
      </c>
      <c r="I63" s="48">
        <f>+I57</f>
        <v>8906</v>
      </c>
      <c r="J63" s="48">
        <v>8116</v>
      </c>
      <c r="K63" s="37">
        <f>+J63/I63</f>
        <v>0.91129575567033461</v>
      </c>
    </row>
    <row r="64" spans="1:11" x14ac:dyDescent="0.25">
      <c r="A64" s="15">
        <v>9</v>
      </c>
      <c r="B64" s="15" t="s">
        <v>22</v>
      </c>
      <c r="C64" s="21">
        <f>+C65+C66</f>
        <v>277</v>
      </c>
      <c r="D64" s="21">
        <f>+D65+D66</f>
        <v>31790943</v>
      </c>
      <c r="E64" s="36">
        <f>+C64/B33</f>
        <v>1.5953464263088177E-2</v>
      </c>
      <c r="F64" s="18"/>
      <c r="G64" s="18"/>
      <c r="H64" s="18"/>
      <c r="I64" s="18"/>
      <c r="J64" s="18"/>
      <c r="K64" s="18"/>
    </row>
    <row r="65" spans="1:11" x14ac:dyDescent="0.25">
      <c r="A65" s="16">
        <v>9</v>
      </c>
      <c r="B65" s="16" t="s">
        <v>10</v>
      </c>
      <c r="C65" s="22">
        <v>121</v>
      </c>
      <c r="D65" s="22">
        <v>21089076</v>
      </c>
      <c r="E65" s="37">
        <f>+C65/B34</f>
        <v>1.4307674116116826E-2</v>
      </c>
      <c r="F65" s="18"/>
      <c r="G65" s="18"/>
      <c r="H65" s="18"/>
      <c r="I65" s="18"/>
      <c r="J65" s="18"/>
      <c r="K65" s="18"/>
    </row>
    <row r="66" spans="1:11" ht="30.75" customHeight="1" x14ac:dyDescent="0.25">
      <c r="A66" s="16">
        <v>9</v>
      </c>
      <c r="B66" s="16" t="s">
        <v>9</v>
      </c>
      <c r="C66" s="22">
        <v>156</v>
      </c>
      <c r="D66" s="22">
        <v>10701867</v>
      </c>
      <c r="E66" s="37">
        <f>+C66/B35</f>
        <v>1.7516281158769367E-2</v>
      </c>
      <c r="F66" s="18"/>
      <c r="G66" s="18"/>
      <c r="H66" s="23"/>
      <c r="I66" s="15" t="s">
        <v>3</v>
      </c>
      <c r="J66" s="54" t="s">
        <v>53</v>
      </c>
      <c r="K66" s="19" t="s">
        <v>37</v>
      </c>
    </row>
    <row r="67" spans="1:11" x14ac:dyDescent="0.25">
      <c r="A67" s="15">
        <v>10</v>
      </c>
      <c r="B67" s="15" t="s">
        <v>23</v>
      </c>
      <c r="C67" s="21">
        <f>+C68+C69</f>
        <v>402</v>
      </c>
      <c r="D67" s="21">
        <f>+D68+D69</f>
        <v>55683034</v>
      </c>
      <c r="E67" s="36">
        <f>+C67/B33</f>
        <v>2.3152680988308472E-2</v>
      </c>
      <c r="F67" s="18"/>
      <c r="G67" s="18"/>
      <c r="H67" s="35" t="s">
        <v>8</v>
      </c>
      <c r="I67" s="53">
        <f>+I68+I69</f>
        <v>17363</v>
      </c>
      <c r="J67" s="21">
        <f>+J68+J69</f>
        <v>14059</v>
      </c>
      <c r="K67" s="36">
        <f>+J67/I67</f>
        <v>0.8097103035189771</v>
      </c>
    </row>
    <row r="68" spans="1:11" x14ac:dyDescent="0.25">
      <c r="A68" s="16">
        <v>10</v>
      </c>
      <c r="B68" s="16" t="s">
        <v>10</v>
      </c>
      <c r="C68" s="22">
        <v>149</v>
      </c>
      <c r="D68" s="22">
        <v>42716409</v>
      </c>
      <c r="E68" s="37">
        <f>+C68/B34</f>
        <v>1.7618540853730637E-2</v>
      </c>
      <c r="F68" s="18"/>
      <c r="G68" s="18"/>
      <c r="H68" s="16" t="s">
        <v>10</v>
      </c>
      <c r="I68" s="48">
        <f>+I62</f>
        <v>8457</v>
      </c>
      <c r="J68" s="22">
        <v>6440</v>
      </c>
      <c r="K68" s="37">
        <f>+J68/I68</f>
        <v>0.76149934965117649</v>
      </c>
    </row>
    <row r="69" spans="1:11" x14ac:dyDescent="0.25">
      <c r="A69" s="16">
        <v>10</v>
      </c>
      <c r="B69" s="16" t="s">
        <v>9</v>
      </c>
      <c r="C69" s="22">
        <v>253</v>
      </c>
      <c r="D69" s="22">
        <v>12966625</v>
      </c>
      <c r="E69" s="37">
        <f>+C69/B35</f>
        <v>2.8407814956209296E-2</v>
      </c>
      <c r="F69" s="18"/>
      <c r="G69" s="18"/>
      <c r="H69" s="16" t="s">
        <v>9</v>
      </c>
      <c r="I69" s="48">
        <f>+I63</f>
        <v>8906</v>
      </c>
      <c r="J69" s="48">
        <v>7619</v>
      </c>
      <c r="K69" s="37">
        <f>+J69/I69</f>
        <v>0.85549068044015275</v>
      </c>
    </row>
    <row r="70" spans="1:11" x14ac:dyDescent="0.25">
      <c r="A70" s="15">
        <v>11</v>
      </c>
      <c r="B70" s="15" t="s">
        <v>24</v>
      </c>
      <c r="C70" s="21">
        <f>+C71+C72</f>
        <v>44</v>
      </c>
      <c r="D70" s="21">
        <f>+D71+D72</f>
        <v>9528613</v>
      </c>
      <c r="E70" s="36">
        <f>+C70/B33</f>
        <v>2.5341242872775442E-3</v>
      </c>
      <c r="F70" s="18"/>
      <c r="G70" s="18"/>
      <c r="H70" s="18"/>
      <c r="I70" s="18"/>
      <c r="J70" s="18"/>
      <c r="K70" s="18"/>
    </row>
    <row r="71" spans="1:11" x14ac:dyDescent="0.25">
      <c r="A71" s="16">
        <v>11</v>
      </c>
      <c r="B71" s="16" t="s">
        <v>10</v>
      </c>
      <c r="C71" s="22">
        <v>37</v>
      </c>
      <c r="D71" s="22">
        <v>9207676</v>
      </c>
      <c r="E71" s="37">
        <f>+C71/B34</f>
        <v>4.375073903275393E-3</v>
      </c>
      <c r="F71" s="18"/>
      <c r="G71" s="18"/>
      <c r="H71" s="18"/>
      <c r="I71" s="18"/>
      <c r="J71" s="18"/>
      <c r="K71" s="18"/>
    </row>
    <row r="72" spans="1:11" x14ac:dyDescent="0.25">
      <c r="A72" s="16">
        <v>11</v>
      </c>
      <c r="B72" s="16" t="s">
        <v>9</v>
      </c>
      <c r="C72" s="22">
        <v>7</v>
      </c>
      <c r="D72" s="22">
        <v>320937</v>
      </c>
      <c r="E72" s="37">
        <f>+C72/B35</f>
        <v>7.8598697507298451E-4</v>
      </c>
      <c r="F72" s="18"/>
      <c r="G72" s="18"/>
      <c r="H72" s="18"/>
      <c r="I72" s="18"/>
      <c r="J72" s="18"/>
      <c r="K72" s="18"/>
    </row>
    <row r="73" spans="1:11" x14ac:dyDescent="0.25">
      <c r="A73" s="15">
        <v>12</v>
      </c>
      <c r="B73" s="15" t="s">
        <v>25</v>
      </c>
      <c r="C73" s="21">
        <f>+C74+C75</f>
        <v>107</v>
      </c>
      <c r="D73" s="21">
        <f>+D74+D75</f>
        <v>117417814</v>
      </c>
      <c r="E73" s="36">
        <f>+C73/B33</f>
        <v>6.1625295167885737E-3</v>
      </c>
      <c r="F73" s="18"/>
      <c r="G73" s="18"/>
      <c r="H73" s="18"/>
      <c r="I73" s="18"/>
      <c r="J73" s="18"/>
      <c r="K73" s="18"/>
    </row>
    <row r="74" spans="1:11" x14ac:dyDescent="0.25">
      <c r="A74" s="16">
        <v>12</v>
      </c>
      <c r="B74" s="16" t="s">
        <v>10</v>
      </c>
      <c r="C74" s="22">
        <v>16</v>
      </c>
      <c r="D74" s="22">
        <v>76568037</v>
      </c>
      <c r="E74" s="37">
        <f>+C74/B34</f>
        <v>1.8919238500650349E-3</v>
      </c>
      <c r="F74" s="18"/>
      <c r="G74" s="18"/>
      <c r="H74" s="18"/>
      <c r="I74" s="18"/>
      <c r="J74" s="18"/>
      <c r="K74" s="18"/>
    </row>
    <row r="75" spans="1:11" x14ac:dyDescent="0.25">
      <c r="A75" s="16">
        <v>12</v>
      </c>
      <c r="B75" s="16" t="s">
        <v>9</v>
      </c>
      <c r="C75" s="22">
        <v>91</v>
      </c>
      <c r="D75" s="22">
        <v>40849777</v>
      </c>
      <c r="E75" s="37">
        <f>+C75/B35</f>
        <v>1.0217830675948799E-2</v>
      </c>
      <c r="F75" s="18"/>
      <c r="G75" s="18"/>
      <c r="H75" s="18"/>
      <c r="I75" s="18"/>
      <c r="J75" s="18"/>
      <c r="K75" s="18"/>
    </row>
    <row r="76" spans="1:11" x14ac:dyDescent="0.25">
      <c r="A76" s="15">
        <v>13</v>
      </c>
      <c r="B76" s="15" t="s">
        <v>26</v>
      </c>
      <c r="C76" s="21">
        <f>+C77+C78</f>
        <v>50</v>
      </c>
      <c r="D76" s="21">
        <f>+D77+D78</f>
        <v>5693669</v>
      </c>
      <c r="E76" s="36">
        <f>+C76/B33</f>
        <v>2.8796866900881184E-3</v>
      </c>
      <c r="F76" s="18"/>
      <c r="G76" s="18"/>
      <c r="H76" s="18"/>
      <c r="I76" s="18"/>
      <c r="J76" s="18"/>
      <c r="K76" s="18"/>
    </row>
    <row r="77" spans="1:11" x14ac:dyDescent="0.25">
      <c r="A77" s="16">
        <v>13</v>
      </c>
      <c r="B77" s="16" t="s">
        <v>10</v>
      </c>
      <c r="C77" s="22">
        <v>15</v>
      </c>
      <c r="D77" s="22">
        <v>3562623</v>
      </c>
      <c r="E77" s="37">
        <f>+C77/B34</f>
        <v>1.7736786094359701E-3</v>
      </c>
      <c r="F77" s="18"/>
      <c r="G77" s="18"/>
      <c r="H77" s="18"/>
      <c r="I77" s="18"/>
      <c r="J77" s="18"/>
      <c r="K77" s="18"/>
    </row>
    <row r="78" spans="1:11" x14ac:dyDescent="0.25">
      <c r="A78" s="16">
        <v>13</v>
      </c>
      <c r="B78" s="16" t="s">
        <v>9</v>
      </c>
      <c r="C78" s="22">
        <v>35</v>
      </c>
      <c r="D78" s="22">
        <v>2131046</v>
      </c>
      <c r="E78" s="37">
        <f>+C78/B35</f>
        <v>3.9299348753649224E-3</v>
      </c>
      <c r="F78" s="18"/>
      <c r="G78" s="18"/>
      <c r="H78" s="18"/>
      <c r="I78" s="18"/>
      <c r="J78" s="18"/>
      <c r="K78" s="18"/>
    </row>
    <row r="79" spans="1:11" x14ac:dyDescent="0.25">
      <c r="A79" s="15">
        <v>14</v>
      </c>
      <c r="B79" s="15" t="s">
        <v>27</v>
      </c>
      <c r="C79" s="21">
        <f>+C80+C81</f>
        <v>53</v>
      </c>
      <c r="D79" s="21">
        <f>+D80+D81</f>
        <v>32961876</v>
      </c>
      <c r="E79" s="36">
        <f>+C79/B33</f>
        <v>3.0524678914934057E-3</v>
      </c>
      <c r="F79" s="18"/>
      <c r="G79" s="18"/>
      <c r="H79" s="18"/>
      <c r="I79" s="18"/>
      <c r="J79" s="18"/>
      <c r="K79" s="18"/>
    </row>
    <row r="80" spans="1:11" x14ac:dyDescent="0.25">
      <c r="A80" s="16">
        <v>14</v>
      </c>
      <c r="B80" s="16" t="s">
        <v>10</v>
      </c>
      <c r="C80" s="22">
        <v>9</v>
      </c>
      <c r="D80" s="22">
        <v>15734262</v>
      </c>
      <c r="E80" s="37">
        <f>+C80/B34</f>
        <v>1.0642071656615821E-3</v>
      </c>
      <c r="F80" s="18"/>
      <c r="G80" s="18"/>
      <c r="H80" s="18"/>
      <c r="I80" s="18"/>
      <c r="J80" s="18"/>
      <c r="K80" s="18"/>
    </row>
    <row r="81" spans="1:11" x14ac:dyDescent="0.25">
      <c r="A81" s="16">
        <v>14</v>
      </c>
      <c r="B81" s="16" t="s">
        <v>9</v>
      </c>
      <c r="C81" s="22">
        <v>44</v>
      </c>
      <c r="D81" s="22">
        <v>17227614</v>
      </c>
      <c r="E81" s="37">
        <f>+C81/B35</f>
        <v>4.940489557601617E-3</v>
      </c>
      <c r="F81" s="18"/>
      <c r="G81" s="18"/>
      <c r="H81" s="18"/>
      <c r="I81" s="18"/>
      <c r="J81" s="18"/>
      <c r="K81" s="18"/>
    </row>
    <row r="82" spans="1:11" x14ac:dyDescent="0.25">
      <c r="A82" s="15">
        <v>15</v>
      </c>
      <c r="B82" s="15" t="s">
        <v>28</v>
      </c>
      <c r="C82" s="21">
        <f>+C83+C84</f>
        <v>73</v>
      </c>
      <c r="D82" s="21">
        <f>+D83+D84</f>
        <v>42804918</v>
      </c>
      <c r="E82" s="36">
        <f>+C82/B33</f>
        <v>4.2043425675286532E-3</v>
      </c>
      <c r="F82" s="18"/>
      <c r="G82" s="18"/>
      <c r="H82" s="18"/>
      <c r="I82" s="18"/>
      <c r="J82" s="18"/>
      <c r="K82" s="18"/>
    </row>
    <row r="83" spans="1:11" x14ac:dyDescent="0.25">
      <c r="A83" s="16">
        <v>15</v>
      </c>
      <c r="B83" s="16" t="s">
        <v>10</v>
      </c>
      <c r="C83" s="22">
        <v>11</v>
      </c>
      <c r="D83" s="22">
        <v>17344083</v>
      </c>
      <c r="E83" s="37">
        <f>+C83/B34</f>
        <v>1.3006976469197116E-3</v>
      </c>
      <c r="F83" s="18"/>
      <c r="G83" s="18"/>
      <c r="H83" s="18"/>
      <c r="I83" s="18"/>
      <c r="J83" s="18"/>
      <c r="K83" s="18"/>
    </row>
    <row r="84" spans="1:11" x14ac:dyDescent="0.25">
      <c r="A84" s="16">
        <v>15</v>
      </c>
      <c r="B84" s="16" t="s">
        <v>9</v>
      </c>
      <c r="C84" s="22">
        <v>62</v>
      </c>
      <c r="D84" s="22">
        <v>25460835</v>
      </c>
      <c r="E84" s="37">
        <f>+C84/B35</f>
        <v>6.961598922075006E-3</v>
      </c>
      <c r="F84" s="18"/>
      <c r="G84" s="18"/>
      <c r="H84" s="18"/>
      <c r="I84" s="18"/>
      <c r="J84" s="18"/>
      <c r="K84" s="18"/>
    </row>
    <row r="85" spans="1:11" x14ac:dyDescent="0.25">
      <c r="A85" s="15">
        <v>16</v>
      </c>
      <c r="B85" s="15" t="s">
        <v>29</v>
      </c>
      <c r="C85" s="21">
        <f>+C86+C87</f>
        <v>69</v>
      </c>
      <c r="D85" s="21">
        <f>+D86+D87</f>
        <v>97027182</v>
      </c>
      <c r="E85" s="36">
        <f>+C85/B33</f>
        <v>3.9739676323216032E-3</v>
      </c>
      <c r="F85" s="18"/>
      <c r="G85" s="18"/>
      <c r="H85" s="18"/>
      <c r="I85" s="18"/>
      <c r="J85" s="18"/>
      <c r="K85" s="18"/>
    </row>
    <row r="86" spans="1:11" x14ac:dyDescent="0.25">
      <c r="A86" s="16">
        <v>16</v>
      </c>
      <c r="B86" s="16" t="s">
        <v>10</v>
      </c>
      <c r="C86" s="22">
        <v>12</v>
      </c>
      <c r="D86" s="22">
        <v>72527367</v>
      </c>
      <c r="E86" s="37">
        <f>+C86/B34</f>
        <v>1.4189428875487761E-3</v>
      </c>
      <c r="F86" s="18"/>
      <c r="G86" s="18"/>
      <c r="H86" s="18"/>
      <c r="I86" s="18"/>
      <c r="J86" s="18"/>
      <c r="K86" s="18"/>
    </row>
    <row r="87" spans="1:11" x14ac:dyDescent="0.25">
      <c r="A87" s="16">
        <v>16</v>
      </c>
      <c r="B87" s="16" t="s">
        <v>9</v>
      </c>
      <c r="C87" s="22">
        <v>57</v>
      </c>
      <c r="D87" s="22">
        <v>24499815</v>
      </c>
      <c r="E87" s="37">
        <f>+C87/B35</f>
        <v>6.4001796541657309E-3</v>
      </c>
      <c r="F87" s="18"/>
      <c r="G87" s="18"/>
      <c r="H87" s="18"/>
      <c r="I87" s="18"/>
      <c r="J87" s="18"/>
      <c r="K87" s="18"/>
    </row>
    <row r="88" spans="1:11" x14ac:dyDescent="0.25">
      <c r="A88" s="15">
        <v>17</v>
      </c>
      <c r="B88" s="15" t="s">
        <v>30</v>
      </c>
      <c r="C88" s="21">
        <f>+C89+C90</f>
        <v>71</v>
      </c>
      <c r="D88" s="21">
        <f>+D89+D90</f>
        <v>60193842</v>
      </c>
      <c r="E88" s="36">
        <f>+C88/B33</f>
        <v>4.0891550999251278E-3</v>
      </c>
      <c r="F88" s="18"/>
      <c r="G88" s="18"/>
      <c r="H88" s="18"/>
      <c r="I88" s="18"/>
      <c r="J88" s="18"/>
      <c r="K88" s="18"/>
    </row>
    <row r="89" spans="1:11" x14ac:dyDescent="0.25">
      <c r="A89" s="16">
        <v>17</v>
      </c>
      <c r="B89" s="16" t="s">
        <v>10</v>
      </c>
      <c r="C89" s="22">
        <v>15</v>
      </c>
      <c r="D89" s="22">
        <v>28225978</v>
      </c>
      <c r="E89" s="37">
        <f>+C89/B34</f>
        <v>1.7736786094359701E-3</v>
      </c>
      <c r="F89" s="18"/>
      <c r="G89" s="18"/>
      <c r="H89" s="18"/>
      <c r="I89" s="18"/>
      <c r="J89" s="18"/>
      <c r="K89" s="18"/>
    </row>
    <row r="90" spans="1:11" x14ac:dyDescent="0.25">
      <c r="A90" s="16">
        <v>17</v>
      </c>
      <c r="B90" s="16" t="s">
        <v>9</v>
      </c>
      <c r="C90" s="22">
        <v>56</v>
      </c>
      <c r="D90" s="22">
        <v>31967864</v>
      </c>
      <c r="E90" s="37">
        <f>+C90/B35</f>
        <v>6.287895800583876E-3</v>
      </c>
      <c r="F90" s="18"/>
      <c r="G90" s="18"/>
      <c r="H90" s="18"/>
      <c r="I90" s="18"/>
      <c r="J90" s="18"/>
      <c r="K90" s="18"/>
    </row>
    <row r="91" spans="1:11" x14ac:dyDescent="0.25">
      <c r="A91" s="15">
        <v>18</v>
      </c>
      <c r="B91" s="32" t="s">
        <v>31</v>
      </c>
      <c r="C91" s="33">
        <f>+C92+C93</f>
        <v>217</v>
      </c>
      <c r="D91" s="33">
        <f>+D92+D93</f>
        <v>114959207</v>
      </c>
      <c r="E91" s="36">
        <f>+C91/B33</f>
        <v>1.2497840234982434E-2</v>
      </c>
      <c r="F91" s="34"/>
      <c r="G91" s="18"/>
      <c r="H91" s="18"/>
      <c r="I91" s="18"/>
      <c r="J91" s="18"/>
      <c r="K91" s="18"/>
    </row>
    <row r="92" spans="1:11" x14ac:dyDescent="0.25">
      <c r="A92" s="16">
        <v>18</v>
      </c>
      <c r="B92" s="16" t="s">
        <v>10</v>
      </c>
      <c r="C92" s="22">
        <v>29</v>
      </c>
      <c r="D92" s="22">
        <v>49115316</v>
      </c>
      <c r="E92" s="37">
        <f>+C92/B34</f>
        <v>3.4291119782428759E-3</v>
      </c>
      <c r="F92" s="18"/>
      <c r="G92" s="18"/>
      <c r="H92" s="18"/>
      <c r="I92" s="18"/>
      <c r="J92" s="18"/>
      <c r="K92" s="18"/>
    </row>
    <row r="93" spans="1:11" x14ac:dyDescent="0.25">
      <c r="A93" s="16">
        <v>18</v>
      </c>
      <c r="B93" s="16" t="s">
        <v>9</v>
      </c>
      <c r="C93" s="22">
        <v>188</v>
      </c>
      <c r="D93" s="22">
        <v>65843891</v>
      </c>
      <c r="E93" s="37">
        <f>+C93/B35</f>
        <v>2.1109364473388726E-2</v>
      </c>
      <c r="F93" s="18"/>
      <c r="G93" s="18"/>
      <c r="H93" s="18"/>
      <c r="I93" s="18"/>
      <c r="J93" s="18"/>
      <c r="K93" s="18"/>
    </row>
    <row r="94" spans="1:11" x14ac:dyDescent="0.25">
      <c r="A94" s="15">
        <v>19</v>
      </c>
      <c r="B94" s="15" t="s">
        <v>32</v>
      </c>
      <c r="C94" s="21">
        <f>+C95+C96</f>
        <v>35</v>
      </c>
      <c r="D94" s="21">
        <f>+D95+D96</f>
        <v>49528394</v>
      </c>
      <c r="E94" s="36">
        <f>+C94/B33</f>
        <v>2.0157806830616827E-3</v>
      </c>
      <c r="F94" s="18"/>
      <c r="G94" s="18"/>
      <c r="H94" s="18"/>
      <c r="I94" s="18"/>
      <c r="J94" s="18"/>
      <c r="K94" s="18"/>
    </row>
    <row r="95" spans="1:11" x14ac:dyDescent="0.25">
      <c r="A95" s="16">
        <v>19</v>
      </c>
      <c r="B95" s="16" t="s">
        <v>10</v>
      </c>
      <c r="C95" s="22">
        <v>6</v>
      </c>
      <c r="D95" s="22">
        <v>16780887</v>
      </c>
      <c r="E95" s="37">
        <f>+C95/B34</f>
        <v>7.0947144377438804E-4</v>
      </c>
      <c r="F95" s="18"/>
      <c r="G95" s="18"/>
      <c r="H95" s="18"/>
      <c r="I95" s="18"/>
      <c r="J95" s="18"/>
      <c r="K95" s="18"/>
    </row>
    <row r="96" spans="1:11" x14ac:dyDescent="0.25">
      <c r="A96" s="16">
        <v>19</v>
      </c>
      <c r="B96" s="16" t="s">
        <v>9</v>
      </c>
      <c r="C96" s="22">
        <v>29</v>
      </c>
      <c r="D96" s="22">
        <v>32747507</v>
      </c>
      <c r="E96" s="37">
        <f>+C96/B35</f>
        <v>3.2562317538737929E-3</v>
      </c>
      <c r="F96" s="18"/>
      <c r="G96" s="18"/>
      <c r="H96" s="18"/>
      <c r="I96" s="18"/>
      <c r="J96" s="18"/>
      <c r="K96" s="18"/>
    </row>
    <row r="97" spans="1:11" x14ac:dyDescent="0.25">
      <c r="A97" s="15">
        <v>20</v>
      </c>
      <c r="B97" s="15" t="s">
        <v>33</v>
      </c>
      <c r="C97" s="21">
        <f>+C98+C99</f>
        <v>26</v>
      </c>
      <c r="D97" s="21">
        <f>+D98+D99</f>
        <v>16796431</v>
      </c>
      <c r="E97" s="36">
        <f>+C97/B33</f>
        <v>1.4974370788458215E-3</v>
      </c>
      <c r="F97" s="18"/>
      <c r="G97" s="18"/>
      <c r="H97" s="18"/>
      <c r="I97" s="18"/>
      <c r="J97" s="18"/>
      <c r="K97" s="18"/>
    </row>
    <row r="98" spans="1:11" x14ac:dyDescent="0.25">
      <c r="A98" s="16">
        <v>20</v>
      </c>
      <c r="B98" s="16" t="s">
        <v>10</v>
      </c>
      <c r="C98" s="22">
        <v>10</v>
      </c>
      <c r="D98" s="22">
        <v>13437918</v>
      </c>
      <c r="E98" s="37">
        <f>+C98/B34</f>
        <v>1.1824524062906468E-3</v>
      </c>
      <c r="F98" s="18"/>
      <c r="G98" s="18"/>
      <c r="H98" s="18"/>
      <c r="I98" s="18"/>
      <c r="J98" s="18"/>
      <c r="K98" s="18"/>
    </row>
    <row r="99" spans="1:11" x14ac:dyDescent="0.25">
      <c r="A99" s="16">
        <v>20</v>
      </c>
      <c r="B99" s="16" t="s">
        <v>9</v>
      </c>
      <c r="C99" s="22">
        <v>16</v>
      </c>
      <c r="D99" s="22">
        <v>3358513</v>
      </c>
      <c r="E99" s="37">
        <f>+C99/B35</f>
        <v>1.7965416573096789E-3</v>
      </c>
      <c r="F99" s="18"/>
      <c r="G99" s="18"/>
      <c r="H99" s="18"/>
      <c r="I99" s="18"/>
      <c r="J99" s="18"/>
      <c r="K99" s="18"/>
    </row>
    <row r="100" spans="1:11" x14ac:dyDescent="0.25">
      <c r="A100" s="18"/>
      <c r="B100" s="18"/>
      <c r="C100" s="31"/>
      <c r="D100" s="18"/>
      <c r="E100" s="56"/>
      <c r="F100" s="18"/>
      <c r="G100" s="18"/>
      <c r="H100" s="18"/>
      <c r="I100" s="18"/>
      <c r="J100" s="18"/>
      <c r="K100" s="18"/>
    </row>
    <row r="103" spans="1:11" x14ac:dyDescent="0.25">
      <c r="B103" s="45" t="s">
        <v>45</v>
      </c>
      <c r="C103" s="46">
        <f>+C106+C107</f>
        <v>5712</v>
      </c>
    </row>
    <row r="104" spans="1:11" x14ac:dyDescent="0.25">
      <c r="B104" s="43" t="s">
        <v>43</v>
      </c>
      <c r="C104" s="41"/>
    </row>
    <row r="105" spans="1:11" x14ac:dyDescent="0.25">
      <c r="B105" s="44" t="s">
        <v>44</v>
      </c>
      <c r="C105" s="42"/>
    </row>
    <row r="106" spans="1:11" x14ac:dyDescent="0.25">
      <c r="B106" s="16" t="s">
        <v>10</v>
      </c>
      <c r="C106" s="47">
        <v>3473</v>
      </c>
    </row>
    <row r="107" spans="1:11" x14ac:dyDescent="0.25">
      <c r="B107" s="16" t="s">
        <v>9</v>
      </c>
      <c r="C107" s="48">
        <v>2239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A19-2BE9-4A28-A9E3-21A14DCB3507}">
  <dimension ref="A1:L107"/>
  <sheetViews>
    <sheetView tabSelected="1" workbookViewId="0">
      <selection activeCell="D3" sqref="D3"/>
    </sheetView>
  </sheetViews>
  <sheetFormatPr defaultRowHeight="15" x14ac:dyDescent="0.25"/>
  <cols>
    <col min="1" max="1" width="21.7109375" customWidth="1"/>
    <col min="2" max="2" width="22.85546875" customWidth="1"/>
    <col min="3" max="3" width="20.85546875" customWidth="1"/>
    <col min="4" max="4" width="19.5703125" bestFit="1" customWidth="1"/>
    <col min="8" max="8" width="15.28515625" customWidth="1"/>
    <col min="9" max="9" width="24.28515625" customWidth="1"/>
    <col min="10" max="10" width="34.5703125" customWidth="1"/>
    <col min="11" max="11" width="20.5703125" customWidth="1"/>
  </cols>
  <sheetData>
    <row r="1" spans="1:11" ht="18.75" x14ac:dyDescent="0.3">
      <c r="A1" s="40" t="s">
        <v>56</v>
      </c>
    </row>
    <row r="3" spans="1:11" x14ac:dyDescent="0.25">
      <c r="A3" s="15" t="s">
        <v>54</v>
      </c>
      <c r="B3" s="21">
        <f>+B4+B5</f>
        <v>6973</v>
      </c>
    </row>
    <row r="4" spans="1:11" x14ac:dyDescent="0.25">
      <c r="A4" s="16" t="s">
        <v>10</v>
      </c>
      <c r="B4" s="22">
        <v>2043</v>
      </c>
    </row>
    <row r="5" spans="1:11" x14ac:dyDescent="0.25">
      <c r="A5" s="16" t="s">
        <v>9</v>
      </c>
      <c r="B5" s="22">
        <v>4930</v>
      </c>
    </row>
    <row r="7" spans="1:11" x14ac:dyDescent="0.25">
      <c r="A7" s="3" t="s">
        <v>1</v>
      </c>
      <c r="B7" s="3" t="s">
        <v>2</v>
      </c>
      <c r="C7" s="3" t="s">
        <v>3</v>
      </c>
      <c r="D7" s="3" t="s">
        <v>4</v>
      </c>
      <c r="H7" s="3" t="s">
        <v>2</v>
      </c>
      <c r="I7" s="5">
        <f>+I8+I9</f>
        <v>6404</v>
      </c>
    </row>
    <row r="8" spans="1:11" x14ac:dyDescent="0.25">
      <c r="A8" s="2" t="s">
        <v>5</v>
      </c>
      <c r="B8" s="4">
        <v>2823</v>
      </c>
      <c r="C8" s="4">
        <v>10674</v>
      </c>
      <c r="D8" s="4">
        <v>1528247646</v>
      </c>
      <c r="H8" s="2" t="s">
        <v>10</v>
      </c>
      <c r="I8" s="4">
        <v>1979</v>
      </c>
    </row>
    <row r="9" spans="1:11" x14ac:dyDescent="0.25">
      <c r="A9" s="2" t="s">
        <v>6</v>
      </c>
      <c r="B9" s="4">
        <v>2324</v>
      </c>
      <c r="C9" s="4">
        <v>4060</v>
      </c>
      <c r="D9" s="4">
        <v>975229646</v>
      </c>
      <c r="H9" s="2" t="s">
        <v>9</v>
      </c>
      <c r="I9" s="4">
        <v>4425</v>
      </c>
    </row>
    <row r="10" spans="1:11" x14ac:dyDescent="0.25">
      <c r="A10" s="2" t="s">
        <v>7</v>
      </c>
      <c r="B10" s="4">
        <v>1257</v>
      </c>
      <c r="C10" s="4">
        <v>1505</v>
      </c>
      <c r="D10" s="4">
        <v>1256163602</v>
      </c>
    </row>
    <row r="11" spans="1:11" x14ac:dyDescent="0.25">
      <c r="A11" s="3" t="s">
        <v>8</v>
      </c>
      <c r="B11" s="5">
        <f>SUM(B8:B10)</f>
        <v>6404</v>
      </c>
      <c r="C11" s="5">
        <f>SUM(C8:C10)</f>
        <v>16239</v>
      </c>
      <c r="D11" s="5">
        <f>SUM(D8:D10)</f>
        <v>3759640894</v>
      </c>
    </row>
    <row r="14" spans="1:11" x14ac:dyDescent="0.25">
      <c r="A14" s="1" t="s">
        <v>10</v>
      </c>
      <c r="H14" s="1" t="s">
        <v>35</v>
      </c>
    </row>
    <row r="16" spans="1:11" x14ac:dyDescent="0.25">
      <c r="A16" s="3" t="s">
        <v>1</v>
      </c>
      <c r="B16" s="3" t="s">
        <v>3</v>
      </c>
      <c r="C16" s="3" t="s">
        <v>4</v>
      </c>
      <c r="I16" s="3" t="s">
        <v>3</v>
      </c>
      <c r="J16" s="3" t="s">
        <v>34</v>
      </c>
      <c r="K16" s="63"/>
    </row>
    <row r="17" spans="1:11" x14ac:dyDescent="0.25">
      <c r="A17" s="2" t="s">
        <v>5</v>
      </c>
      <c r="B17" s="4">
        <v>6792</v>
      </c>
      <c r="C17" s="4">
        <v>1360465230</v>
      </c>
      <c r="H17" s="3" t="s">
        <v>8</v>
      </c>
      <c r="I17" s="64">
        <f>+I18+I19</f>
        <v>16239</v>
      </c>
      <c r="J17" s="65">
        <f>+J18+J19</f>
        <v>6494</v>
      </c>
    </row>
    <row r="18" spans="1:11" x14ac:dyDescent="0.25">
      <c r="A18" s="2" t="s">
        <v>6</v>
      </c>
      <c r="B18" s="4">
        <v>1948</v>
      </c>
      <c r="C18" s="4">
        <v>831257375</v>
      </c>
      <c r="H18" s="2" t="s">
        <v>10</v>
      </c>
      <c r="I18" s="4">
        <f>+B20</f>
        <v>8899</v>
      </c>
      <c r="J18" s="66">
        <v>3521</v>
      </c>
    </row>
    <row r="19" spans="1:11" x14ac:dyDescent="0.25">
      <c r="A19" s="2" t="s">
        <v>7</v>
      </c>
      <c r="B19" s="4">
        <v>159</v>
      </c>
      <c r="C19" s="4">
        <v>785366349</v>
      </c>
      <c r="H19" s="2" t="s">
        <v>9</v>
      </c>
      <c r="I19" s="4">
        <f>+B29</f>
        <v>7340</v>
      </c>
      <c r="J19" s="66">
        <v>2973</v>
      </c>
    </row>
    <row r="20" spans="1:11" x14ac:dyDescent="0.25">
      <c r="A20" s="3" t="s">
        <v>8</v>
      </c>
      <c r="B20" s="5">
        <f>SUM(B17:B19)</f>
        <v>8899</v>
      </c>
      <c r="C20" s="5">
        <f>SUM(C17:C19)</f>
        <v>2977088954</v>
      </c>
      <c r="I20" s="67"/>
      <c r="J20" s="67"/>
    </row>
    <row r="21" spans="1:11" x14ac:dyDescent="0.25">
      <c r="A21" s="1"/>
      <c r="B21" s="53"/>
      <c r="C21" s="53"/>
    </row>
    <row r="22" spans="1:11" x14ac:dyDescent="0.25">
      <c r="H22" s="1" t="s">
        <v>36</v>
      </c>
    </row>
    <row r="23" spans="1:11" x14ac:dyDescent="0.25">
      <c r="A23" s="1" t="s">
        <v>9</v>
      </c>
    </row>
    <row r="24" spans="1:11" x14ac:dyDescent="0.25">
      <c r="H24" s="1"/>
      <c r="I24" s="3" t="s">
        <v>39</v>
      </c>
      <c r="J24" s="3" t="s">
        <v>40</v>
      </c>
      <c r="K24" s="68" t="s">
        <v>37</v>
      </c>
    </row>
    <row r="25" spans="1:11" x14ac:dyDescent="0.25">
      <c r="A25" s="3" t="s">
        <v>1</v>
      </c>
      <c r="B25" s="3" t="s">
        <v>3</v>
      </c>
      <c r="C25" s="6" t="s">
        <v>4</v>
      </c>
      <c r="D25" s="11"/>
      <c r="H25" s="5" t="s">
        <v>8</v>
      </c>
      <c r="I25" s="65">
        <f>+I26+I27</f>
        <v>15329</v>
      </c>
      <c r="J25" s="65">
        <f>+J26+J27</f>
        <v>5334</v>
      </c>
      <c r="K25" s="69">
        <f>+J25/I25</f>
        <v>0.34796790397286187</v>
      </c>
    </row>
    <row r="26" spans="1:11" x14ac:dyDescent="0.25">
      <c r="A26" s="2" t="s">
        <v>5</v>
      </c>
      <c r="B26" s="4">
        <v>3882</v>
      </c>
      <c r="C26" s="7">
        <v>167782416</v>
      </c>
      <c r="D26" s="12"/>
      <c r="H26" s="2" t="s">
        <v>10</v>
      </c>
      <c r="I26" s="66">
        <v>8553</v>
      </c>
      <c r="J26" s="66">
        <v>2759</v>
      </c>
      <c r="K26" s="70">
        <f t="shared" ref="K26:K27" si="0">+J26/I26</f>
        <v>0.32257687361159826</v>
      </c>
    </row>
    <row r="27" spans="1:11" x14ac:dyDescent="0.25">
      <c r="A27" s="2" t="s">
        <v>6</v>
      </c>
      <c r="B27" s="4">
        <v>2112</v>
      </c>
      <c r="C27" s="7">
        <v>143972271</v>
      </c>
      <c r="D27" s="12"/>
      <c r="H27" s="2" t="s">
        <v>9</v>
      </c>
      <c r="I27" s="66">
        <v>6776</v>
      </c>
      <c r="J27" s="66">
        <v>2575</v>
      </c>
      <c r="K27" s="70">
        <f t="shared" si="0"/>
        <v>0.38001770956316411</v>
      </c>
    </row>
    <row r="28" spans="1:11" x14ac:dyDescent="0.25">
      <c r="A28" s="2" t="s">
        <v>7</v>
      </c>
      <c r="B28" s="4">
        <v>1346</v>
      </c>
      <c r="C28" s="7">
        <v>470797253</v>
      </c>
      <c r="D28" s="12"/>
    </row>
    <row r="29" spans="1:11" x14ac:dyDescent="0.25">
      <c r="A29" s="3" t="s">
        <v>8</v>
      </c>
      <c r="B29" s="5">
        <f>SUM(B26:B28)</f>
        <v>7340</v>
      </c>
      <c r="C29" s="8">
        <f>SUM(C26:C28)</f>
        <v>782551940</v>
      </c>
      <c r="D29" s="13"/>
    </row>
    <row r="30" spans="1:11" x14ac:dyDescent="0.25">
      <c r="H30" s="1" t="s">
        <v>38</v>
      </c>
    </row>
    <row r="32" spans="1:11" x14ac:dyDescent="0.25">
      <c r="B32" s="3" t="s">
        <v>3</v>
      </c>
      <c r="C32" s="3" t="s">
        <v>4</v>
      </c>
      <c r="H32" s="1"/>
      <c r="I32" s="3" t="s">
        <v>3</v>
      </c>
      <c r="J32" s="3" t="s">
        <v>38</v>
      </c>
      <c r="K32" s="68" t="s">
        <v>37</v>
      </c>
    </row>
    <row r="33" spans="1:12" x14ac:dyDescent="0.25">
      <c r="A33" s="3" t="s">
        <v>8</v>
      </c>
      <c r="B33" s="5">
        <f>+B29+B20</f>
        <v>16239</v>
      </c>
      <c r="C33" s="5">
        <f>+C29+C20</f>
        <v>3759640894</v>
      </c>
      <c r="H33" s="71" t="s">
        <v>8</v>
      </c>
      <c r="I33" s="65">
        <f>+I34+I35</f>
        <v>16239</v>
      </c>
      <c r="J33" s="72">
        <f>+J34+J35</f>
        <v>910</v>
      </c>
      <c r="K33" s="69">
        <f>+J33/I33</f>
        <v>5.6037933370281422E-2</v>
      </c>
      <c r="L33" s="73">
        <f>+I25+J33</f>
        <v>16239</v>
      </c>
    </row>
    <row r="34" spans="1:12" x14ac:dyDescent="0.25">
      <c r="A34" s="2" t="s">
        <v>10</v>
      </c>
      <c r="B34" s="4">
        <f>+B20</f>
        <v>8899</v>
      </c>
      <c r="C34" s="4">
        <f>+C20</f>
        <v>2977088954</v>
      </c>
      <c r="H34" s="2" t="s">
        <v>10</v>
      </c>
      <c r="I34" s="66">
        <f>+B20</f>
        <v>8899</v>
      </c>
      <c r="J34" s="74">
        <v>346</v>
      </c>
      <c r="K34" s="70">
        <f>+J34/I34</f>
        <v>3.8880773120575349E-2</v>
      </c>
      <c r="L34" s="73">
        <f>+I26+J34</f>
        <v>8899</v>
      </c>
    </row>
    <row r="35" spans="1:12" x14ac:dyDescent="0.25">
      <c r="A35" s="2" t="s">
        <v>9</v>
      </c>
      <c r="B35" s="4">
        <f>+B29</f>
        <v>7340</v>
      </c>
      <c r="C35" s="4">
        <f>+C29</f>
        <v>782551940</v>
      </c>
      <c r="H35" s="2" t="s">
        <v>9</v>
      </c>
      <c r="I35" s="66">
        <f>+B29</f>
        <v>7340</v>
      </c>
      <c r="J35" s="74">
        <v>564</v>
      </c>
      <c r="K35" s="70">
        <f>+J35/I35</f>
        <v>7.6839237057220705E-2</v>
      </c>
      <c r="L35" s="73">
        <f>+I27+J35</f>
        <v>7340</v>
      </c>
    </row>
    <row r="37" spans="1:12" x14ac:dyDescent="0.25">
      <c r="A37" s="1" t="s">
        <v>11</v>
      </c>
    </row>
    <row r="38" spans="1:12" x14ac:dyDescent="0.25">
      <c r="H38" s="1" t="s">
        <v>46</v>
      </c>
    </row>
    <row r="39" spans="1:12" x14ac:dyDescent="0.25">
      <c r="A39" s="3" t="s">
        <v>13</v>
      </c>
      <c r="B39" s="3" t="s">
        <v>12</v>
      </c>
      <c r="C39" s="3" t="s">
        <v>3</v>
      </c>
      <c r="D39" s="3" t="s">
        <v>4</v>
      </c>
      <c r="E39" s="75" t="s">
        <v>37</v>
      </c>
    </row>
    <row r="40" spans="1:12" x14ac:dyDescent="0.25">
      <c r="A40" s="3">
        <v>1</v>
      </c>
      <c r="B40" s="72" t="s">
        <v>14</v>
      </c>
      <c r="C40" s="65">
        <f>+C41+C42</f>
        <v>112</v>
      </c>
      <c r="D40" s="65">
        <f>+D41+D42</f>
        <v>110725279</v>
      </c>
      <c r="E40" s="69">
        <f>+C40/B33</f>
        <v>6.8969764148038674E-3</v>
      </c>
      <c r="H40" s="76" t="s">
        <v>57</v>
      </c>
      <c r="I40" s="77"/>
      <c r="J40" s="77">
        <v>1</v>
      </c>
      <c r="L40" s="14"/>
    </row>
    <row r="41" spans="1:12" x14ac:dyDescent="0.25">
      <c r="A41" s="2">
        <v>1</v>
      </c>
      <c r="B41" s="74" t="s">
        <v>10</v>
      </c>
      <c r="C41" s="66">
        <v>30</v>
      </c>
      <c r="D41" s="66">
        <v>104511582</v>
      </c>
      <c r="E41" s="70">
        <f>+C41/B34</f>
        <v>3.3711652994718507E-3</v>
      </c>
      <c r="H41" s="6" t="s">
        <v>58</v>
      </c>
      <c r="I41" s="77"/>
      <c r="J41" s="77">
        <v>5</v>
      </c>
    </row>
    <row r="42" spans="1:12" x14ac:dyDescent="0.25">
      <c r="A42" s="2">
        <v>1</v>
      </c>
      <c r="B42" s="74" t="s">
        <v>9</v>
      </c>
      <c r="C42" s="66">
        <v>82</v>
      </c>
      <c r="D42" s="66">
        <v>6213697</v>
      </c>
      <c r="E42" s="70">
        <f>+C42/B35</f>
        <v>1.11716621253406E-2</v>
      </c>
      <c r="H42" s="6" t="s">
        <v>8</v>
      </c>
      <c r="I42" s="77"/>
      <c r="J42" s="78">
        <f>SUM(J40:J41)</f>
        <v>6</v>
      </c>
    </row>
    <row r="43" spans="1:12" x14ac:dyDescent="0.25">
      <c r="A43" s="3">
        <v>2</v>
      </c>
      <c r="B43" s="3" t="s">
        <v>15</v>
      </c>
      <c r="C43" s="65">
        <f>+C44+C45</f>
        <v>2549</v>
      </c>
      <c r="D43" s="65">
        <f>+D44+D45</f>
        <v>84767766</v>
      </c>
      <c r="E43" s="69">
        <f>+C43/B33</f>
        <v>0.15696779358334872</v>
      </c>
      <c r="J43" s="67"/>
    </row>
    <row r="44" spans="1:12" x14ac:dyDescent="0.25">
      <c r="A44" s="2">
        <v>2</v>
      </c>
      <c r="B44" s="2" t="s">
        <v>10</v>
      </c>
      <c r="C44" s="66">
        <v>1976</v>
      </c>
      <c r="D44" s="66">
        <v>78233751</v>
      </c>
      <c r="E44" s="70">
        <f>+C45/B34</f>
        <v>6.4389257219912344E-2</v>
      </c>
      <c r="H44" s="76" t="s">
        <v>48</v>
      </c>
      <c r="I44" s="77"/>
      <c r="J44" s="5">
        <f>+J45+J46</f>
        <v>2432</v>
      </c>
    </row>
    <row r="45" spans="1:12" x14ac:dyDescent="0.25">
      <c r="A45" s="2">
        <v>2</v>
      </c>
      <c r="B45" s="2" t="s">
        <v>9</v>
      </c>
      <c r="C45" s="66">
        <v>573</v>
      </c>
      <c r="D45" s="66">
        <v>6534015</v>
      </c>
      <c r="E45" s="70">
        <f>+C45/B35</f>
        <v>7.8065395095367848E-2</v>
      </c>
      <c r="H45" s="76" t="s">
        <v>10</v>
      </c>
      <c r="I45" s="77"/>
      <c r="J45" s="4">
        <v>1420</v>
      </c>
    </row>
    <row r="46" spans="1:12" x14ac:dyDescent="0.25">
      <c r="A46" s="3">
        <v>3</v>
      </c>
      <c r="B46" s="3" t="s">
        <v>16</v>
      </c>
      <c r="C46" s="65">
        <f>+C47+C48</f>
        <v>142</v>
      </c>
      <c r="D46" s="65">
        <f>+D47+D48</f>
        <v>15391418</v>
      </c>
      <c r="E46" s="69">
        <f>+C46/B33</f>
        <v>8.7443808116263316E-3</v>
      </c>
      <c r="H46" s="76" t="s">
        <v>9</v>
      </c>
      <c r="I46" s="77"/>
      <c r="J46" s="4">
        <v>1012</v>
      </c>
    </row>
    <row r="47" spans="1:12" x14ac:dyDescent="0.25">
      <c r="A47" s="2">
        <v>3</v>
      </c>
      <c r="B47" s="2" t="s">
        <v>10</v>
      </c>
      <c r="C47" s="66">
        <v>88</v>
      </c>
      <c r="D47" s="66">
        <v>12927763</v>
      </c>
      <c r="E47" s="70">
        <f>+C47/B34</f>
        <v>9.8887515451174281E-3</v>
      </c>
    </row>
    <row r="48" spans="1:12" ht="15" customHeight="1" x14ac:dyDescent="0.25">
      <c r="A48" s="2">
        <v>3</v>
      </c>
      <c r="B48" s="2" t="s">
        <v>9</v>
      </c>
      <c r="C48" s="66">
        <v>54</v>
      </c>
      <c r="D48" s="66">
        <v>2463655</v>
      </c>
      <c r="E48" s="70">
        <f>+C48/B35</f>
        <v>7.356948228882834E-3</v>
      </c>
      <c r="H48" t="s">
        <v>49</v>
      </c>
    </row>
    <row r="49" spans="1:11" x14ac:dyDescent="0.25">
      <c r="A49" s="3">
        <v>4</v>
      </c>
      <c r="B49" s="3" t="s">
        <v>17</v>
      </c>
      <c r="C49" s="65">
        <f>+C50+C51</f>
        <v>183</v>
      </c>
      <c r="D49" s="65">
        <f>+D50+D51</f>
        <v>63433047</v>
      </c>
      <c r="E49" s="69">
        <f>+C49/B33</f>
        <v>1.1269166820617033E-2</v>
      </c>
      <c r="H49" t="s">
        <v>50</v>
      </c>
    </row>
    <row r="50" spans="1:11" x14ac:dyDescent="0.25">
      <c r="A50" s="2">
        <v>4</v>
      </c>
      <c r="B50" s="2" t="s">
        <v>10</v>
      </c>
      <c r="C50" s="66">
        <v>93</v>
      </c>
      <c r="D50" s="66">
        <v>59665761</v>
      </c>
      <c r="E50" s="70">
        <f>+C50/B34</f>
        <v>1.0450612428362737E-2</v>
      </c>
    </row>
    <row r="51" spans="1:11" x14ac:dyDescent="0.25">
      <c r="A51" s="2">
        <v>4</v>
      </c>
      <c r="B51" s="2" t="s">
        <v>9</v>
      </c>
      <c r="C51" s="66">
        <v>90</v>
      </c>
      <c r="D51" s="66">
        <v>3767286</v>
      </c>
      <c r="E51" s="70">
        <f>+C51/B35</f>
        <v>1.226158038147139E-2</v>
      </c>
    </row>
    <row r="52" spans="1:11" x14ac:dyDescent="0.25">
      <c r="A52" s="3">
        <v>5</v>
      </c>
      <c r="B52" s="3" t="s">
        <v>18</v>
      </c>
      <c r="C52" s="65">
        <f>+C53+C54</f>
        <v>9</v>
      </c>
      <c r="D52" s="65">
        <f>+D53+D54</f>
        <v>1220367</v>
      </c>
      <c r="E52" s="69">
        <f>+C52/B33</f>
        <v>5.5422131904673936E-4</v>
      </c>
      <c r="H52" s="1" t="s">
        <v>42</v>
      </c>
    </row>
    <row r="53" spans="1:11" x14ac:dyDescent="0.25">
      <c r="A53" s="2">
        <v>5</v>
      </c>
      <c r="B53" s="2" t="s">
        <v>10</v>
      </c>
      <c r="C53" s="66">
        <v>2</v>
      </c>
      <c r="D53" s="66">
        <v>84594</v>
      </c>
      <c r="E53" s="70">
        <f>+C53/B34</f>
        <v>2.247443532981234E-4</v>
      </c>
    </row>
    <row r="54" spans="1:11" x14ac:dyDescent="0.25">
      <c r="A54" s="2">
        <v>5</v>
      </c>
      <c r="B54" s="2" t="s">
        <v>9</v>
      </c>
      <c r="C54" s="66">
        <v>7</v>
      </c>
      <c r="D54" s="66">
        <v>1135773</v>
      </c>
      <c r="E54" s="70">
        <f>+C54/B35</f>
        <v>9.536784741144414E-4</v>
      </c>
      <c r="H54" s="1"/>
      <c r="I54" s="3" t="s">
        <v>3</v>
      </c>
      <c r="J54" s="3" t="s">
        <v>51</v>
      </c>
      <c r="K54" s="3" t="s">
        <v>4</v>
      </c>
    </row>
    <row r="55" spans="1:11" x14ac:dyDescent="0.25">
      <c r="A55" s="3">
        <v>6</v>
      </c>
      <c r="B55" s="3" t="s">
        <v>19</v>
      </c>
      <c r="C55" s="65">
        <f>+C56+C57</f>
        <v>63</v>
      </c>
      <c r="D55" s="65">
        <f>+D56+D57</f>
        <v>32568033</v>
      </c>
      <c r="E55" s="69">
        <f>+C55/B33</f>
        <v>3.8795492333271752E-3</v>
      </c>
      <c r="H55" s="71" t="s">
        <v>8</v>
      </c>
      <c r="I55" s="79">
        <f>+I56+I57</f>
        <v>16239</v>
      </c>
      <c r="J55" s="65">
        <f>+J56+J57</f>
        <v>13148</v>
      </c>
      <c r="K55" s="65">
        <f>+K56+K57</f>
        <v>2563306194</v>
      </c>
    </row>
    <row r="56" spans="1:11" x14ac:dyDescent="0.25">
      <c r="A56" s="2">
        <v>6</v>
      </c>
      <c r="B56" s="2" t="s">
        <v>10</v>
      </c>
      <c r="C56" s="66">
        <v>22</v>
      </c>
      <c r="D56" s="66">
        <v>7361516</v>
      </c>
      <c r="E56" s="70">
        <f>+C56/B34</f>
        <v>2.472187886279357E-3</v>
      </c>
      <c r="H56" s="2" t="s">
        <v>10</v>
      </c>
      <c r="I56" s="66">
        <f>+B20</f>
        <v>8899</v>
      </c>
      <c r="J56" s="66">
        <v>6992</v>
      </c>
      <c r="K56" s="66">
        <v>1925467380</v>
      </c>
    </row>
    <row r="57" spans="1:11" x14ac:dyDescent="0.25">
      <c r="A57" s="2">
        <v>6</v>
      </c>
      <c r="B57" s="2" t="s">
        <v>9</v>
      </c>
      <c r="C57" s="66">
        <v>41</v>
      </c>
      <c r="D57" s="66">
        <v>25206517</v>
      </c>
      <c r="E57" s="70">
        <f>+C57/B35</f>
        <v>5.5858310626702998E-3</v>
      </c>
      <c r="H57" s="2" t="s">
        <v>9</v>
      </c>
      <c r="I57" s="66">
        <f>+B29</f>
        <v>7340</v>
      </c>
      <c r="J57" s="65">
        <v>6156</v>
      </c>
      <c r="K57" s="66">
        <v>637838814</v>
      </c>
    </row>
    <row r="58" spans="1:11" x14ac:dyDescent="0.25">
      <c r="A58" s="3">
        <v>7</v>
      </c>
      <c r="B58" s="72" t="s">
        <v>20</v>
      </c>
      <c r="C58" s="65">
        <f>+C59+C60</f>
        <v>181</v>
      </c>
      <c r="D58" s="65">
        <f>+D59+D60</f>
        <v>112343298</v>
      </c>
      <c r="E58" s="69">
        <f>+C58/B33</f>
        <v>1.1146006527495535E-2</v>
      </c>
      <c r="I58" s="80"/>
    </row>
    <row r="59" spans="1:11" x14ac:dyDescent="0.25">
      <c r="A59" s="2">
        <v>7</v>
      </c>
      <c r="B59" s="74" t="s">
        <v>10</v>
      </c>
      <c r="C59" s="66">
        <v>25</v>
      </c>
      <c r="D59" s="66">
        <v>44855094</v>
      </c>
      <c r="E59" s="70">
        <f>+C59/B34</f>
        <v>2.8093044162265423E-3</v>
      </c>
      <c r="I59" s="80"/>
    </row>
    <row r="60" spans="1:11" x14ac:dyDescent="0.25">
      <c r="A60" s="2">
        <v>7</v>
      </c>
      <c r="B60" s="74" t="s">
        <v>9</v>
      </c>
      <c r="C60" s="66">
        <v>156</v>
      </c>
      <c r="D60" s="66">
        <v>67488204</v>
      </c>
      <c r="E60" s="70">
        <f>+C60/B35</f>
        <v>2.125340599455041E-2</v>
      </c>
      <c r="H60" s="1"/>
      <c r="I60" s="72" t="s">
        <v>3</v>
      </c>
      <c r="J60" s="3" t="s">
        <v>60</v>
      </c>
      <c r="K60" s="68" t="s">
        <v>37</v>
      </c>
    </row>
    <row r="61" spans="1:11" x14ac:dyDescent="0.25">
      <c r="A61" s="3">
        <v>8</v>
      </c>
      <c r="B61" s="3" t="s">
        <v>21</v>
      </c>
      <c r="C61" s="65">
        <f>+C62+C63</f>
        <v>120</v>
      </c>
      <c r="D61" s="65">
        <f>+D62+D63</f>
        <v>51794218</v>
      </c>
      <c r="E61" s="69">
        <f>+C61/B33</f>
        <v>7.3896175872898576E-3</v>
      </c>
      <c r="H61" s="71" t="s">
        <v>8</v>
      </c>
      <c r="I61" s="79">
        <f>+I62+I63</f>
        <v>16239</v>
      </c>
      <c r="J61" s="65">
        <f>+J62+J63</f>
        <v>14604</v>
      </c>
      <c r="K61" s="69">
        <f>+J61/I61</f>
        <v>0.8993164603731757</v>
      </c>
    </row>
    <row r="62" spans="1:11" x14ac:dyDescent="0.25">
      <c r="A62" s="2">
        <v>8</v>
      </c>
      <c r="B62" s="2" t="s">
        <v>10</v>
      </c>
      <c r="C62" s="66">
        <v>31</v>
      </c>
      <c r="D62" s="66">
        <v>9287763</v>
      </c>
      <c r="E62" s="70">
        <f>+C62/B34</f>
        <v>3.4835374761209123E-3</v>
      </c>
      <c r="H62" s="2" t="s">
        <v>10</v>
      </c>
      <c r="I62" s="66">
        <f>+I56</f>
        <v>8899</v>
      </c>
      <c r="J62" s="66">
        <v>7956</v>
      </c>
      <c r="K62" s="70">
        <f>+J62/I62</f>
        <v>0.89403303741993478</v>
      </c>
    </row>
    <row r="63" spans="1:11" x14ac:dyDescent="0.25">
      <c r="A63" s="2">
        <v>8</v>
      </c>
      <c r="B63" s="2" t="s">
        <v>9</v>
      </c>
      <c r="C63" s="66">
        <v>89</v>
      </c>
      <c r="D63" s="66">
        <v>42506455</v>
      </c>
      <c r="E63" s="70">
        <f>+C63/B35</f>
        <v>1.2125340599455041E-2</v>
      </c>
      <c r="H63" s="2" t="s">
        <v>9</v>
      </c>
      <c r="I63" s="66">
        <f>+I57</f>
        <v>7340</v>
      </c>
      <c r="J63" s="66">
        <v>6648</v>
      </c>
      <c r="K63" s="70">
        <f>+J63/I63</f>
        <v>0.9057220708446867</v>
      </c>
    </row>
    <row r="64" spans="1:11" x14ac:dyDescent="0.25">
      <c r="A64" s="3">
        <v>9</v>
      </c>
      <c r="B64" s="3" t="s">
        <v>22</v>
      </c>
      <c r="C64" s="65">
        <f>+C65+C66</f>
        <v>283</v>
      </c>
      <c r="D64" s="65">
        <f>+D65+D66</f>
        <v>47461001</v>
      </c>
      <c r="E64" s="69">
        <f>+C64/B33</f>
        <v>1.7427181476691915E-2</v>
      </c>
      <c r="I64" s="80"/>
    </row>
    <row r="65" spans="1:11" x14ac:dyDescent="0.25">
      <c r="A65" s="2">
        <v>9</v>
      </c>
      <c r="B65" s="2" t="s">
        <v>10</v>
      </c>
      <c r="C65" s="66">
        <v>151</v>
      </c>
      <c r="D65" s="66">
        <v>39891311</v>
      </c>
      <c r="E65" s="70">
        <f>+C65/B34</f>
        <v>1.6968198674008315E-2</v>
      </c>
      <c r="I65" s="80"/>
    </row>
    <row r="66" spans="1:11" ht="30.75" customHeight="1" x14ac:dyDescent="0.25">
      <c r="A66" s="2">
        <v>9</v>
      </c>
      <c r="B66" s="2" t="s">
        <v>9</v>
      </c>
      <c r="C66" s="66">
        <v>132</v>
      </c>
      <c r="D66" s="66">
        <v>7569690</v>
      </c>
      <c r="E66" s="70">
        <f>+C66/B35</f>
        <v>1.7983651226158037E-2</v>
      </c>
      <c r="H66" s="1"/>
      <c r="I66" s="72" t="s">
        <v>3</v>
      </c>
      <c r="J66" s="81" t="s">
        <v>53</v>
      </c>
      <c r="K66" s="68" t="s">
        <v>37</v>
      </c>
    </row>
    <row r="67" spans="1:11" x14ac:dyDescent="0.25">
      <c r="A67" s="3">
        <v>10</v>
      </c>
      <c r="B67" s="3" t="s">
        <v>23</v>
      </c>
      <c r="C67" s="65">
        <f>+C68+C69</f>
        <v>224</v>
      </c>
      <c r="D67" s="65">
        <f>+D68+D69</f>
        <v>24843283</v>
      </c>
      <c r="E67" s="69">
        <f>+C67/B33</f>
        <v>1.3793952829607735E-2</v>
      </c>
      <c r="H67" s="71" t="s">
        <v>8</v>
      </c>
      <c r="I67" s="79">
        <f>+I68+I69</f>
        <v>16239</v>
      </c>
      <c r="J67" s="65">
        <f>+J68+J69</f>
        <v>13135</v>
      </c>
      <c r="K67" s="69">
        <f>+J67/I67</f>
        <v>0.80885522507543572</v>
      </c>
    </row>
    <row r="68" spans="1:11" x14ac:dyDescent="0.25">
      <c r="A68" s="2">
        <v>10</v>
      </c>
      <c r="B68" s="2" t="s">
        <v>10</v>
      </c>
      <c r="C68" s="66">
        <v>82</v>
      </c>
      <c r="D68" s="66">
        <v>16981859</v>
      </c>
      <c r="E68" s="70">
        <f>+C68/B34</f>
        <v>9.2145184852230593E-3</v>
      </c>
      <c r="H68" s="2" t="s">
        <v>10</v>
      </c>
      <c r="I68" s="66">
        <f>+I62</f>
        <v>8899</v>
      </c>
      <c r="J68" s="66">
        <v>6982</v>
      </c>
      <c r="K68" s="70">
        <f>+J68/I68</f>
        <v>0.78458253736374872</v>
      </c>
    </row>
    <row r="69" spans="1:11" x14ac:dyDescent="0.25">
      <c r="A69" s="2">
        <v>10</v>
      </c>
      <c r="B69" s="2" t="s">
        <v>9</v>
      </c>
      <c r="C69" s="66">
        <v>142</v>
      </c>
      <c r="D69" s="66">
        <v>7861424</v>
      </c>
      <c r="E69" s="70">
        <f>+C69/B35</f>
        <v>1.9346049046321527E-2</v>
      </c>
      <c r="H69" s="2" t="s">
        <v>9</v>
      </c>
      <c r="I69" s="66">
        <f>+I63</f>
        <v>7340</v>
      </c>
      <c r="J69" s="66">
        <v>6153</v>
      </c>
      <c r="K69" s="70">
        <f>+J69/I69</f>
        <v>0.83828337874659398</v>
      </c>
    </row>
    <row r="70" spans="1:11" x14ac:dyDescent="0.25">
      <c r="A70" s="3">
        <v>11</v>
      </c>
      <c r="B70" s="3" t="s">
        <v>24</v>
      </c>
      <c r="C70" s="65">
        <f>+C71+C72</f>
        <v>24</v>
      </c>
      <c r="D70" s="65">
        <f>+D71+D72</f>
        <v>3019534</v>
      </c>
      <c r="E70" s="69">
        <f>+C70/B33</f>
        <v>1.4779235174579716E-3</v>
      </c>
    </row>
    <row r="71" spans="1:11" x14ac:dyDescent="0.25">
      <c r="A71" s="2">
        <v>11</v>
      </c>
      <c r="B71" s="2" t="s">
        <v>10</v>
      </c>
      <c r="C71" s="66">
        <v>16</v>
      </c>
      <c r="D71" s="66">
        <v>2842272</v>
      </c>
      <c r="E71" s="70">
        <f>+C71/B34</f>
        <v>1.7979548263849872E-3</v>
      </c>
    </row>
    <row r="72" spans="1:11" x14ac:dyDescent="0.25">
      <c r="A72" s="2">
        <v>11</v>
      </c>
      <c r="B72" s="2" t="s">
        <v>9</v>
      </c>
      <c r="C72" s="66">
        <v>8</v>
      </c>
      <c r="D72" s="66">
        <v>177262</v>
      </c>
      <c r="E72" s="70">
        <f>+C72/B35</f>
        <v>1.0899182561307902E-3</v>
      </c>
    </row>
    <row r="73" spans="1:11" x14ac:dyDescent="0.25">
      <c r="A73" s="3">
        <v>12</v>
      </c>
      <c r="B73" s="3" t="s">
        <v>25</v>
      </c>
      <c r="C73" s="65">
        <f>+C74+C75</f>
        <v>105</v>
      </c>
      <c r="D73" s="65">
        <f>+D74+D75</f>
        <v>63567083</v>
      </c>
      <c r="E73" s="69">
        <f>+C73/B33</f>
        <v>6.4659153888786255E-3</v>
      </c>
    </row>
    <row r="74" spans="1:11" x14ac:dyDescent="0.25">
      <c r="A74" s="2">
        <v>12</v>
      </c>
      <c r="B74" s="2" t="s">
        <v>10</v>
      </c>
      <c r="C74" s="66">
        <v>27</v>
      </c>
      <c r="D74" s="66">
        <v>12968097</v>
      </c>
      <c r="E74" s="70">
        <f>+C74/B34</f>
        <v>3.0340487695246659E-3</v>
      </c>
    </row>
    <row r="75" spans="1:11" x14ac:dyDescent="0.25">
      <c r="A75" s="2">
        <v>12</v>
      </c>
      <c r="B75" s="2" t="s">
        <v>9</v>
      </c>
      <c r="C75" s="66">
        <v>78</v>
      </c>
      <c r="D75" s="66">
        <v>50598986</v>
      </c>
      <c r="E75" s="70">
        <f>+C75/B35</f>
        <v>1.0626702997275205E-2</v>
      </c>
    </row>
    <row r="76" spans="1:11" x14ac:dyDescent="0.25">
      <c r="A76" s="3">
        <v>13</v>
      </c>
      <c r="B76" s="3" t="s">
        <v>26</v>
      </c>
      <c r="C76" s="65">
        <f>+C77+C78</f>
        <v>26</v>
      </c>
      <c r="D76" s="65">
        <f>+D77+D78</f>
        <v>1495211</v>
      </c>
      <c r="E76" s="69">
        <f>+C76/B33</f>
        <v>1.6010838105794691E-3</v>
      </c>
    </row>
    <row r="77" spans="1:11" x14ac:dyDescent="0.25">
      <c r="A77" s="2">
        <v>13</v>
      </c>
      <c r="B77" s="2" t="s">
        <v>10</v>
      </c>
      <c r="C77" s="66">
        <v>6</v>
      </c>
      <c r="D77" s="66">
        <v>377224</v>
      </c>
      <c r="E77" s="70">
        <f>+C77/B34</f>
        <v>6.7423305989437016E-4</v>
      </c>
    </row>
    <row r="78" spans="1:11" x14ac:dyDescent="0.25">
      <c r="A78" s="2">
        <v>13</v>
      </c>
      <c r="B78" s="2" t="s">
        <v>9</v>
      </c>
      <c r="C78" s="66">
        <v>20</v>
      </c>
      <c r="D78" s="66">
        <v>1117987</v>
      </c>
      <c r="E78" s="70">
        <f>+C78/B35</f>
        <v>2.7247956403269754E-3</v>
      </c>
    </row>
    <row r="79" spans="1:11" x14ac:dyDescent="0.25">
      <c r="A79" s="3">
        <v>14</v>
      </c>
      <c r="B79" s="3" t="s">
        <v>27</v>
      </c>
      <c r="C79" s="65">
        <f>+C80+C81</f>
        <v>62</v>
      </c>
      <c r="D79" s="65">
        <f>+D80+D81</f>
        <v>54087676</v>
      </c>
      <c r="E79" s="69">
        <f>+C79/B33</f>
        <v>3.8179690867664266E-3</v>
      </c>
    </row>
    <row r="80" spans="1:11" x14ac:dyDescent="0.25">
      <c r="A80" s="2">
        <v>14</v>
      </c>
      <c r="B80" s="2" t="s">
        <v>10</v>
      </c>
      <c r="C80" s="66">
        <v>20</v>
      </c>
      <c r="D80" s="66">
        <v>23125859</v>
      </c>
      <c r="E80" s="70">
        <f>+C80/B34</f>
        <v>2.2474435329812338E-3</v>
      </c>
    </row>
    <row r="81" spans="1:6" x14ac:dyDescent="0.25">
      <c r="A81" s="2">
        <v>14</v>
      </c>
      <c r="B81" s="2" t="s">
        <v>9</v>
      </c>
      <c r="C81" s="66">
        <v>42</v>
      </c>
      <c r="D81" s="66">
        <v>30961817</v>
      </c>
      <c r="E81" s="70">
        <f>+C81/B35</f>
        <v>5.7220708446866489E-3</v>
      </c>
    </row>
    <row r="82" spans="1:6" x14ac:dyDescent="0.25">
      <c r="A82" s="3">
        <v>15</v>
      </c>
      <c r="B82" s="3" t="s">
        <v>28</v>
      </c>
      <c r="C82" s="65">
        <f>+C83+C84</f>
        <v>70</v>
      </c>
      <c r="D82" s="65">
        <f>+D83+D84</f>
        <v>56832939</v>
      </c>
      <c r="E82" s="69">
        <f>+C82/B33</f>
        <v>4.3106102592524167E-3</v>
      </c>
    </row>
    <row r="83" spans="1:6" x14ac:dyDescent="0.25">
      <c r="A83" s="2">
        <v>15</v>
      </c>
      <c r="B83" s="2" t="s">
        <v>10</v>
      </c>
      <c r="C83" s="66">
        <v>17</v>
      </c>
      <c r="D83" s="66">
        <v>8507548</v>
      </c>
      <c r="E83" s="70">
        <f>+C83/B34</f>
        <v>1.9103270030340488E-3</v>
      </c>
    </row>
    <row r="84" spans="1:6" x14ac:dyDescent="0.25">
      <c r="A84" s="2">
        <v>15</v>
      </c>
      <c r="B84" s="2" t="s">
        <v>9</v>
      </c>
      <c r="C84" s="66">
        <v>53</v>
      </c>
      <c r="D84" s="66">
        <v>48325391</v>
      </c>
      <c r="E84" s="70">
        <f>+C84/B35</f>
        <v>7.2207084468664849E-3</v>
      </c>
    </row>
    <row r="85" spans="1:6" x14ac:dyDescent="0.25">
      <c r="A85" s="3">
        <v>16</v>
      </c>
      <c r="B85" s="3" t="s">
        <v>29</v>
      </c>
      <c r="C85" s="65">
        <f>+C86+C87</f>
        <v>72</v>
      </c>
      <c r="D85" s="65">
        <f>+D86+D87</f>
        <v>56615028</v>
      </c>
      <c r="E85" s="69">
        <f>+C85/B33</f>
        <v>4.4337705523739149E-3</v>
      </c>
    </row>
    <row r="86" spans="1:6" x14ac:dyDescent="0.25">
      <c r="A86" s="2">
        <v>16</v>
      </c>
      <c r="B86" s="2" t="s">
        <v>10</v>
      </c>
      <c r="C86" s="66">
        <v>17</v>
      </c>
      <c r="D86" s="66">
        <v>7318759</v>
      </c>
      <c r="E86" s="70">
        <f>+C86/B34</f>
        <v>1.9103270030340488E-3</v>
      </c>
    </row>
    <row r="87" spans="1:6" x14ac:dyDescent="0.25">
      <c r="A87" s="2">
        <v>16</v>
      </c>
      <c r="B87" s="2" t="s">
        <v>9</v>
      </c>
      <c r="C87" s="66">
        <v>55</v>
      </c>
      <c r="D87" s="66">
        <v>49296269</v>
      </c>
      <c r="E87" s="70">
        <f>+C87/B35</f>
        <v>7.4931880108991822E-3</v>
      </c>
    </row>
    <row r="88" spans="1:6" x14ac:dyDescent="0.25">
      <c r="A88" s="3">
        <v>17</v>
      </c>
      <c r="B88" s="3" t="s">
        <v>30</v>
      </c>
      <c r="C88" s="65">
        <f>+C89+C90</f>
        <v>45</v>
      </c>
      <c r="D88" s="65">
        <f>+D89+D90</f>
        <v>50609967</v>
      </c>
      <c r="E88" s="69">
        <f>+C88/B33</f>
        <v>2.7711065952336967E-3</v>
      </c>
    </row>
    <row r="89" spans="1:6" x14ac:dyDescent="0.25">
      <c r="A89" s="2">
        <v>17</v>
      </c>
      <c r="B89" s="2" t="s">
        <v>10</v>
      </c>
      <c r="C89" s="66">
        <v>8</v>
      </c>
      <c r="D89" s="66">
        <v>9661863</v>
      </c>
      <c r="E89" s="70">
        <f>+C89/B34</f>
        <v>8.9897741319249359E-4</v>
      </c>
    </row>
    <row r="90" spans="1:6" x14ac:dyDescent="0.25">
      <c r="A90" s="2">
        <v>17</v>
      </c>
      <c r="B90" s="2" t="s">
        <v>9</v>
      </c>
      <c r="C90" s="66">
        <v>37</v>
      </c>
      <c r="D90" s="66">
        <v>40948104</v>
      </c>
      <c r="E90" s="70">
        <f>+C90/B35</f>
        <v>5.0408719346049045E-3</v>
      </c>
    </row>
    <row r="91" spans="1:6" x14ac:dyDescent="0.25">
      <c r="A91" s="3">
        <v>18</v>
      </c>
      <c r="B91" s="72" t="s">
        <v>31</v>
      </c>
      <c r="C91" s="65">
        <f>+C92+C93</f>
        <v>232</v>
      </c>
      <c r="D91" s="65">
        <f>+D92+D93</f>
        <v>183258131</v>
      </c>
      <c r="E91" s="69">
        <f>+C91/B33</f>
        <v>1.4286594002093724E-2</v>
      </c>
      <c r="F91" s="80"/>
    </row>
    <row r="92" spans="1:6" x14ac:dyDescent="0.25">
      <c r="A92" s="2">
        <v>18</v>
      </c>
      <c r="B92" s="2" t="s">
        <v>10</v>
      </c>
      <c r="C92" s="66">
        <v>29</v>
      </c>
      <c r="D92" s="66">
        <v>103128427</v>
      </c>
      <c r="E92" s="70">
        <f>+C92/B34</f>
        <v>3.2587931228227891E-3</v>
      </c>
    </row>
    <row r="93" spans="1:6" x14ac:dyDescent="0.25">
      <c r="A93" s="2">
        <v>18</v>
      </c>
      <c r="B93" s="2" t="s">
        <v>9</v>
      </c>
      <c r="C93" s="66">
        <v>203</v>
      </c>
      <c r="D93" s="66">
        <v>80129704</v>
      </c>
      <c r="E93" s="70">
        <f>+C93/B35</f>
        <v>2.76566757493188E-2</v>
      </c>
    </row>
    <row r="94" spans="1:6" x14ac:dyDescent="0.25">
      <c r="A94" s="3">
        <v>19</v>
      </c>
      <c r="B94" s="3" t="s">
        <v>32</v>
      </c>
      <c r="C94" s="65">
        <f>+C95+C96</f>
        <v>47</v>
      </c>
      <c r="D94" s="65">
        <f>+D95+D96</f>
        <v>27828739</v>
      </c>
      <c r="E94" s="69">
        <f>+C94/B33</f>
        <v>2.8942668883551945E-3</v>
      </c>
    </row>
    <row r="95" spans="1:6" x14ac:dyDescent="0.25">
      <c r="A95" s="2">
        <v>19</v>
      </c>
      <c r="B95" s="2" t="s">
        <v>10</v>
      </c>
      <c r="C95" s="66">
        <v>6</v>
      </c>
      <c r="D95" s="66">
        <v>1738537</v>
      </c>
      <c r="E95" s="70">
        <f>+C95/B34</f>
        <v>6.7423305989437016E-4</v>
      </c>
    </row>
    <row r="96" spans="1:6" x14ac:dyDescent="0.25">
      <c r="A96" s="2">
        <v>19</v>
      </c>
      <c r="B96" s="2" t="s">
        <v>9</v>
      </c>
      <c r="C96" s="66">
        <v>41</v>
      </c>
      <c r="D96" s="66">
        <v>26090202</v>
      </c>
      <c r="E96" s="70">
        <f>+C96/B35</f>
        <v>5.5858310626702998E-3</v>
      </c>
    </row>
    <row r="97" spans="1:5" x14ac:dyDescent="0.25">
      <c r="A97" s="3">
        <v>20</v>
      </c>
      <c r="B97" s="3" t="s">
        <v>33</v>
      </c>
      <c r="C97" s="65">
        <f>+C98+C99</f>
        <v>22</v>
      </c>
      <c r="D97" s="65">
        <f>+D98+D99</f>
        <v>8110683</v>
      </c>
      <c r="E97" s="69">
        <f>+C97/B33</f>
        <v>1.354763224336474E-3</v>
      </c>
    </row>
    <row r="98" spans="1:5" x14ac:dyDescent="0.25">
      <c r="A98" s="2">
        <v>20</v>
      </c>
      <c r="B98" s="2" t="s">
        <v>10</v>
      </c>
      <c r="C98" s="66">
        <v>8</v>
      </c>
      <c r="D98" s="66">
        <v>730163</v>
      </c>
      <c r="E98" s="70">
        <f>+C98/B34</f>
        <v>8.9897741319249359E-4</v>
      </c>
    </row>
    <row r="99" spans="1:5" x14ac:dyDescent="0.25">
      <c r="A99" s="2">
        <v>20</v>
      </c>
      <c r="B99" s="2" t="s">
        <v>9</v>
      </c>
      <c r="C99" s="66">
        <v>14</v>
      </c>
      <c r="D99" s="66">
        <v>7380520</v>
      </c>
      <c r="E99" s="70">
        <f>+C99/B35</f>
        <v>1.9073569482288828E-3</v>
      </c>
    </row>
    <row r="100" spans="1:5" x14ac:dyDescent="0.25">
      <c r="C100" s="14"/>
      <c r="E100" s="82"/>
    </row>
    <row r="103" spans="1:5" x14ac:dyDescent="0.25">
      <c r="B103" s="45" t="s">
        <v>45</v>
      </c>
      <c r="C103" s="83">
        <f>+C106+C107</f>
        <v>4185</v>
      </c>
    </row>
    <row r="104" spans="1:5" x14ac:dyDescent="0.25">
      <c r="B104" s="43" t="s">
        <v>43</v>
      </c>
      <c r="C104" s="41"/>
    </row>
    <row r="105" spans="1:5" x14ac:dyDescent="0.25">
      <c r="B105" s="44" t="s">
        <v>44</v>
      </c>
      <c r="C105" s="42"/>
    </row>
    <row r="106" spans="1:5" x14ac:dyDescent="0.25">
      <c r="B106" s="2" t="s">
        <v>10</v>
      </c>
      <c r="C106" s="84">
        <v>2541</v>
      </c>
    </row>
    <row r="107" spans="1:5" x14ac:dyDescent="0.25">
      <c r="B107" s="2" t="s">
        <v>9</v>
      </c>
      <c r="C107" s="4">
        <v>1644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Ajda Kostanjšek</dc:creator>
  <cp:lastModifiedBy>Ajda Kostanjšek</cp:lastModifiedBy>
  <dcterms:created xsi:type="dcterms:W3CDTF">2020-07-27T11:16:47Z</dcterms:created>
  <dcterms:modified xsi:type="dcterms:W3CDTF">2021-04-16T09:01:52Z</dcterms:modified>
</cp:coreProperties>
</file>