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O:\Eigene Dateien\AB_RENZ\Normung_Verordnungen\EU Verordnungen+Richtlinien\ErP (EuP)\ENTR Lot 1\Berechnungen\Xcel Calculator\"/>
    </mc:Choice>
  </mc:AlternateContent>
  <bookViews>
    <workbookView xWindow="630" yWindow="165" windowWidth="19035" windowHeight="11640"/>
  </bookViews>
  <sheets>
    <sheet name="Cond Unit MT - Fix CAP+Stepless" sheetId="1" r:id="rId1"/>
    <sheet name="Cond Unit MT - Step CAP" sheetId="4" r:id="rId2"/>
    <sheet name="Cond Unit LT - Fix Cap+Stepless" sheetId="2" r:id="rId3"/>
    <sheet name="Cond Unit LT - Step CAP" sheetId="5" r:id="rId4"/>
    <sheet name="ReadMe" sheetId="6" r:id="rId5"/>
  </sheets>
  <definedNames>
    <definedName name="_xlnm.Print_Area" localSheetId="2">'Cond Unit LT - Fix Cap+Stepless'!$A$3:$I$75</definedName>
    <definedName name="_xlnm.Print_Area" localSheetId="3">'Cond Unit LT - Step CAP'!$A$3:$I$75</definedName>
    <definedName name="_xlnm.Print_Area" localSheetId="0">'Cond Unit MT - Fix CAP+Stepless'!$A$3:$I$75</definedName>
    <definedName name="_xlnm.Print_Area" localSheetId="1">'Cond Unit MT - Step CAP'!$A$3:$I$75</definedName>
  </definedNames>
  <calcPr calcId="152511"/>
</workbook>
</file>

<file path=xl/calcChain.xml><?xml version="1.0" encoding="utf-8"?>
<calcChain xmlns="http://schemas.openxmlformats.org/spreadsheetml/2006/main">
  <c r="I1" i="1" l="1"/>
  <c r="H1" i="1"/>
  <c r="I1" i="5"/>
  <c r="H1" i="5"/>
  <c r="I1" i="2"/>
  <c r="H1" i="2"/>
  <c r="I1" i="4"/>
  <c r="H1" i="4"/>
  <c r="D8" i="5" l="1"/>
  <c r="D8" i="2"/>
  <c r="D8" i="4" l="1"/>
  <c r="D8" i="1"/>
  <c r="H8" i="1"/>
  <c r="J8" i="5"/>
  <c r="H8" i="2"/>
  <c r="J8" i="4"/>
  <c r="E66" i="5" l="1"/>
  <c r="E67" i="5" s="1"/>
  <c r="E65" i="5"/>
  <c r="F65" i="5" s="1"/>
  <c r="H65" i="5" s="1"/>
  <c r="E64" i="5"/>
  <c r="F64" i="5" s="1"/>
  <c r="H64" i="5" s="1"/>
  <c r="E63" i="5"/>
  <c r="F63" i="5" s="1"/>
  <c r="H63" i="5" s="1"/>
  <c r="E62" i="5"/>
  <c r="F62" i="5" s="1"/>
  <c r="H62" i="5" s="1"/>
  <c r="E61" i="5"/>
  <c r="F61" i="5" s="1"/>
  <c r="H61" i="5" s="1"/>
  <c r="E60" i="5"/>
  <c r="F60" i="5" s="1"/>
  <c r="H60" i="5" s="1"/>
  <c r="E59" i="5"/>
  <c r="F59" i="5" s="1"/>
  <c r="E58" i="5"/>
  <c r="F58" i="5" s="1"/>
  <c r="H58" i="5" s="1"/>
  <c r="E57" i="5"/>
  <c r="F57" i="5" s="1"/>
  <c r="H57" i="5" s="1"/>
  <c r="E56" i="5"/>
  <c r="F56" i="5" s="1"/>
  <c r="H56" i="5" s="1"/>
  <c r="E55" i="5"/>
  <c r="F55" i="5" s="1"/>
  <c r="H55" i="5" s="1"/>
  <c r="E54" i="5"/>
  <c r="F54" i="5" s="1"/>
  <c r="H54" i="5" s="1"/>
  <c r="E53" i="5"/>
  <c r="F53" i="5" s="1"/>
  <c r="H53" i="5" s="1"/>
  <c r="E52" i="5"/>
  <c r="F52" i="5" s="1"/>
  <c r="H52" i="5" s="1"/>
  <c r="E51" i="5"/>
  <c r="F51" i="5" s="1"/>
  <c r="H51" i="5" s="1"/>
  <c r="E50" i="5"/>
  <c r="F50" i="5" s="1"/>
  <c r="H50" i="5" s="1"/>
  <c r="E49" i="5"/>
  <c r="F49" i="5" s="1"/>
  <c r="E48" i="5"/>
  <c r="F48" i="5" s="1"/>
  <c r="H48" i="5" s="1"/>
  <c r="E47" i="5"/>
  <c r="F47" i="5" s="1"/>
  <c r="H47" i="5" s="1"/>
  <c r="E46" i="5"/>
  <c r="F46" i="5" s="1"/>
  <c r="H46" i="5" s="1"/>
  <c r="E45" i="5"/>
  <c r="F45" i="5" s="1"/>
  <c r="H45" i="5" s="1"/>
  <c r="E44" i="5"/>
  <c r="F44" i="5" s="1"/>
  <c r="H44" i="5" s="1"/>
  <c r="E43" i="5"/>
  <c r="F43" i="5" s="1"/>
  <c r="H43" i="5" s="1"/>
  <c r="E42" i="5"/>
  <c r="F42" i="5" s="1"/>
  <c r="H42" i="5" s="1"/>
  <c r="E41" i="5"/>
  <c r="F41" i="5" s="1"/>
  <c r="H41" i="5" s="1"/>
  <c r="E40" i="5"/>
  <c r="F40" i="5" s="1"/>
  <c r="H40" i="5" s="1"/>
  <c r="E39" i="5"/>
  <c r="F39" i="5" s="1"/>
  <c r="B11" i="5"/>
  <c r="B10" i="5"/>
  <c r="B9" i="5"/>
  <c r="B8" i="5"/>
  <c r="G69" i="5" s="1"/>
  <c r="G70" i="5" s="1"/>
  <c r="G71" i="5" s="1"/>
  <c r="G72" i="5" s="1"/>
  <c r="E38" i="5" l="1"/>
  <c r="F38" i="5" s="1"/>
  <c r="H38" i="5" s="1"/>
  <c r="H49" i="5"/>
  <c r="C10" i="5"/>
  <c r="H59" i="5"/>
  <c r="C9" i="5"/>
  <c r="H39" i="5"/>
  <c r="C11" i="5"/>
  <c r="J11" i="5" s="1"/>
  <c r="E68" i="5"/>
  <c r="F67" i="5"/>
  <c r="H67" i="5" s="1"/>
  <c r="F66" i="5"/>
  <c r="E66" i="4"/>
  <c r="E67" i="4" s="1"/>
  <c r="E65" i="4"/>
  <c r="F65" i="4" s="1"/>
  <c r="H65" i="4" s="1"/>
  <c r="E64" i="4"/>
  <c r="F64" i="4" s="1"/>
  <c r="H64" i="4" s="1"/>
  <c r="E63" i="4"/>
  <c r="F63" i="4" s="1"/>
  <c r="H63" i="4" s="1"/>
  <c r="E62" i="4"/>
  <c r="F62" i="4" s="1"/>
  <c r="H62" i="4" s="1"/>
  <c r="E61" i="4"/>
  <c r="F61" i="4" s="1"/>
  <c r="H61" i="4" s="1"/>
  <c r="E60" i="4"/>
  <c r="F60" i="4" s="1"/>
  <c r="H60" i="4" s="1"/>
  <c r="E59" i="4"/>
  <c r="F59" i="4" s="1"/>
  <c r="E58" i="4"/>
  <c r="F58" i="4" s="1"/>
  <c r="H58" i="4" s="1"/>
  <c r="E57" i="4"/>
  <c r="F57" i="4" s="1"/>
  <c r="H57" i="4" s="1"/>
  <c r="E56" i="4"/>
  <c r="F56" i="4" s="1"/>
  <c r="H56" i="4" s="1"/>
  <c r="E55" i="4"/>
  <c r="F55" i="4" s="1"/>
  <c r="H55" i="4" s="1"/>
  <c r="E54" i="4"/>
  <c r="F54" i="4" s="1"/>
  <c r="H54" i="4" s="1"/>
  <c r="E53" i="4"/>
  <c r="F53" i="4" s="1"/>
  <c r="H53" i="4" s="1"/>
  <c r="E52" i="4"/>
  <c r="F52" i="4" s="1"/>
  <c r="H52" i="4" s="1"/>
  <c r="E51" i="4"/>
  <c r="F51" i="4" s="1"/>
  <c r="H51" i="4" s="1"/>
  <c r="E50" i="4"/>
  <c r="F50" i="4" s="1"/>
  <c r="H50" i="4" s="1"/>
  <c r="E49" i="4"/>
  <c r="F49" i="4" s="1"/>
  <c r="E48" i="4"/>
  <c r="F48" i="4" s="1"/>
  <c r="H48" i="4" s="1"/>
  <c r="E47" i="4"/>
  <c r="F47" i="4" s="1"/>
  <c r="H47" i="4" s="1"/>
  <c r="E46" i="4"/>
  <c r="F46" i="4" s="1"/>
  <c r="H46" i="4" s="1"/>
  <c r="E45" i="4"/>
  <c r="F45" i="4" s="1"/>
  <c r="H45" i="4" s="1"/>
  <c r="E44" i="4"/>
  <c r="F44" i="4" s="1"/>
  <c r="H44" i="4" s="1"/>
  <c r="E43" i="4"/>
  <c r="F43" i="4" s="1"/>
  <c r="H43" i="4" s="1"/>
  <c r="E42" i="4"/>
  <c r="F42" i="4" s="1"/>
  <c r="H42" i="4" s="1"/>
  <c r="E41" i="4"/>
  <c r="F41" i="4" s="1"/>
  <c r="H41" i="4" s="1"/>
  <c r="E40" i="4"/>
  <c r="F40" i="4" s="1"/>
  <c r="H40" i="4" s="1"/>
  <c r="E39" i="4"/>
  <c r="F39" i="4" s="1"/>
  <c r="B11" i="4"/>
  <c r="B10" i="4"/>
  <c r="B9" i="4"/>
  <c r="B8" i="4"/>
  <c r="B8" i="2"/>
  <c r="G69" i="2" s="1"/>
  <c r="G70" i="2" s="1"/>
  <c r="B9" i="2"/>
  <c r="B10" i="2"/>
  <c r="B11" i="2"/>
  <c r="E39" i="2"/>
  <c r="F39" i="2" s="1"/>
  <c r="E40" i="2"/>
  <c r="F40" i="2" s="1"/>
  <c r="H40" i="2" s="1"/>
  <c r="E41" i="2"/>
  <c r="F41" i="2"/>
  <c r="H41" i="2" s="1"/>
  <c r="E42" i="2"/>
  <c r="F42" i="2" s="1"/>
  <c r="H42" i="2" s="1"/>
  <c r="E43" i="2"/>
  <c r="F43" i="2"/>
  <c r="H43" i="2" s="1"/>
  <c r="E44" i="2"/>
  <c r="F44" i="2" s="1"/>
  <c r="H44" i="2" s="1"/>
  <c r="E45" i="2"/>
  <c r="F45" i="2" s="1"/>
  <c r="H45" i="2" s="1"/>
  <c r="E46" i="2"/>
  <c r="F46" i="2" s="1"/>
  <c r="H46" i="2" s="1"/>
  <c r="E47" i="2"/>
  <c r="F47" i="2" s="1"/>
  <c r="H47" i="2" s="1"/>
  <c r="E48" i="2"/>
  <c r="F48" i="2" s="1"/>
  <c r="H48" i="2" s="1"/>
  <c r="E49" i="2"/>
  <c r="F49" i="2"/>
  <c r="C10" i="2" s="1"/>
  <c r="G10" i="2" s="1"/>
  <c r="E50" i="2"/>
  <c r="F50" i="2" s="1"/>
  <c r="H50" i="2" s="1"/>
  <c r="E51" i="2"/>
  <c r="F51" i="2"/>
  <c r="H51" i="2" s="1"/>
  <c r="E52" i="2"/>
  <c r="F52" i="2" s="1"/>
  <c r="H52" i="2" s="1"/>
  <c r="E53" i="2"/>
  <c r="F53" i="2" s="1"/>
  <c r="H53" i="2" s="1"/>
  <c r="E54" i="2"/>
  <c r="F54" i="2" s="1"/>
  <c r="H54" i="2" s="1"/>
  <c r="E55" i="2"/>
  <c r="F55" i="2" s="1"/>
  <c r="H55" i="2" s="1"/>
  <c r="E56" i="2"/>
  <c r="F56" i="2" s="1"/>
  <c r="H56" i="2" s="1"/>
  <c r="E57" i="2"/>
  <c r="F57" i="2"/>
  <c r="H57" i="2" s="1"/>
  <c r="E58" i="2"/>
  <c r="F58" i="2" s="1"/>
  <c r="H58" i="2" s="1"/>
  <c r="E59" i="2"/>
  <c r="F59" i="2"/>
  <c r="C9" i="2" s="1"/>
  <c r="G9" i="2" s="1"/>
  <c r="E60" i="2"/>
  <c r="F60" i="2" s="1"/>
  <c r="H60" i="2" s="1"/>
  <c r="E61" i="2"/>
  <c r="F61" i="2"/>
  <c r="H61" i="2" s="1"/>
  <c r="E62" i="2"/>
  <c r="F62" i="2" s="1"/>
  <c r="H62" i="2" s="1"/>
  <c r="E63" i="2"/>
  <c r="F63" i="2" s="1"/>
  <c r="H63" i="2" s="1"/>
  <c r="E64" i="2"/>
  <c r="F64" i="2" s="1"/>
  <c r="H64" i="2" s="1"/>
  <c r="E65" i="2"/>
  <c r="F65" i="2" s="1"/>
  <c r="H65" i="2" s="1"/>
  <c r="E66" i="2"/>
  <c r="E67" i="2" s="1"/>
  <c r="B8" i="1"/>
  <c r="B9" i="1"/>
  <c r="B10" i="1"/>
  <c r="B11" i="1"/>
  <c r="E39" i="1"/>
  <c r="F39" i="1" s="1"/>
  <c r="C11" i="1" s="1"/>
  <c r="E40" i="1"/>
  <c r="F40" i="1" s="1"/>
  <c r="H40" i="1" s="1"/>
  <c r="E41" i="1"/>
  <c r="F41" i="1" s="1"/>
  <c r="H41" i="1" s="1"/>
  <c r="E42" i="1"/>
  <c r="F42" i="1" s="1"/>
  <c r="H42" i="1" s="1"/>
  <c r="E43" i="1"/>
  <c r="F43" i="1" s="1"/>
  <c r="H43" i="1" s="1"/>
  <c r="E44" i="1"/>
  <c r="F44" i="1" s="1"/>
  <c r="H44" i="1" s="1"/>
  <c r="E45" i="1"/>
  <c r="F45" i="1" s="1"/>
  <c r="H45" i="1" s="1"/>
  <c r="E46" i="1"/>
  <c r="F46" i="1" s="1"/>
  <c r="H46" i="1" s="1"/>
  <c r="E47" i="1"/>
  <c r="F47" i="1" s="1"/>
  <c r="H47" i="1" s="1"/>
  <c r="E48" i="1"/>
  <c r="F48" i="1" s="1"/>
  <c r="H48" i="1" s="1"/>
  <c r="E49" i="1"/>
  <c r="F49" i="1" s="1"/>
  <c r="C10" i="1" s="1"/>
  <c r="E50" i="1"/>
  <c r="F50" i="1" s="1"/>
  <c r="H50" i="1" s="1"/>
  <c r="E51" i="1"/>
  <c r="F51" i="1" s="1"/>
  <c r="H51" i="1" s="1"/>
  <c r="E52" i="1"/>
  <c r="F52" i="1" s="1"/>
  <c r="H52" i="1" s="1"/>
  <c r="E53" i="1"/>
  <c r="F53" i="1" s="1"/>
  <c r="H53" i="1" s="1"/>
  <c r="E54" i="1"/>
  <c r="F54" i="1" s="1"/>
  <c r="H54" i="1" s="1"/>
  <c r="E55" i="1"/>
  <c r="F55" i="1" s="1"/>
  <c r="H55" i="1" s="1"/>
  <c r="E56" i="1"/>
  <c r="F56" i="1" s="1"/>
  <c r="H56" i="1" s="1"/>
  <c r="E57" i="1"/>
  <c r="F57" i="1" s="1"/>
  <c r="H57" i="1" s="1"/>
  <c r="E58" i="1"/>
  <c r="F58" i="1" s="1"/>
  <c r="H58" i="1" s="1"/>
  <c r="E59" i="1"/>
  <c r="F59" i="1" s="1"/>
  <c r="E60" i="1"/>
  <c r="F60" i="1" s="1"/>
  <c r="H60" i="1" s="1"/>
  <c r="E61" i="1"/>
  <c r="F61" i="1" s="1"/>
  <c r="H61" i="1" s="1"/>
  <c r="E62" i="1"/>
  <c r="F62" i="1" s="1"/>
  <c r="H62" i="1" s="1"/>
  <c r="E63" i="1"/>
  <c r="F63" i="1" s="1"/>
  <c r="H63" i="1" s="1"/>
  <c r="E64" i="1"/>
  <c r="F64" i="1" s="1"/>
  <c r="H64" i="1" s="1"/>
  <c r="E65" i="1"/>
  <c r="F65" i="1" s="1"/>
  <c r="H65" i="1" s="1"/>
  <c r="E66" i="1"/>
  <c r="F66" i="1" s="1"/>
  <c r="G69" i="1"/>
  <c r="G70" i="1" s="1"/>
  <c r="G71" i="1" s="1"/>
  <c r="G72" i="1" s="1"/>
  <c r="H59" i="2"/>
  <c r="H49" i="2"/>
  <c r="E38" i="2"/>
  <c r="F38" i="2" s="1"/>
  <c r="H38" i="2" s="1"/>
  <c r="C11" i="2" l="1"/>
  <c r="G11" i="2" s="1"/>
  <c r="H11" i="2" s="1"/>
  <c r="H39" i="2"/>
  <c r="E37" i="2"/>
  <c r="E37" i="5"/>
  <c r="F37" i="5" s="1"/>
  <c r="H37" i="5" s="1"/>
  <c r="I9" i="5"/>
  <c r="J9" i="5"/>
  <c r="G59" i="5" s="1"/>
  <c r="I10" i="5"/>
  <c r="J10" i="5"/>
  <c r="G49" i="5" s="1"/>
  <c r="I49" i="5" s="1"/>
  <c r="H9" i="2"/>
  <c r="G59" i="2" s="1"/>
  <c r="G11" i="1"/>
  <c r="H11" i="1" s="1"/>
  <c r="G39" i="1" s="1"/>
  <c r="H10" i="2"/>
  <c r="G49" i="2" s="1"/>
  <c r="I49" i="2" s="1"/>
  <c r="F67" i="2"/>
  <c r="H67" i="2" s="1"/>
  <c r="E68" i="2"/>
  <c r="F66" i="2"/>
  <c r="I11" i="5"/>
  <c r="G39" i="2"/>
  <c r="E38" i="1"/>
  <c r="E37" i="1" s="1"/>
  <c r="H66" i="1"/>
  <c r="C8" i="1"/>
  <c r="G10" i="1"/>
  <c r="H10" i="1" s="1"/>
  <c r="E38" i="4"/>
  <c r="F38" i="4" s="1"/>
  <c r="H38" i="4" s="1"/>
  <c r="G71" i="2"/>
  <c r="E37" i="4"/>
  <c r="C8" i="5"/>
  <c r="I8" i="5" s="1"/>
  <c r="H66" i="5"/>
  <c r="E69" i="5"/>
  <c r="F68" i="5"/>
  <c r="H68" i="5" s="1"/>
  <c r="H59" i="4"/>
  <c r="C9" i="4"/>
  <c r="J9" i="4" s="1"/>
  <c r="E68" i="4"/>
  <c r="F67" i="4"/>
  <c r="H67" i="4" s="1"/>
  <c r="H39" i="4"/>
  <c r="C11" i="4"/>
  <c r="H49" i="4"/>
  <c r="C10" i="4"/>
  <c r="J10" i="4" s="1"/>
  <c r="F66" i="4"/>
  <c r="F38" i="1"/>
  <c r="H38" i="1" s="1"/>
  <c r="E67" i="1"/>
  <c r="H39" i="1"/>
  <c r="F37" i="1"/>
  <c r="H37" i="1" s="1"/>
  <c r="E36" i="1"/>
  <c r="H59" i="1"/>
  <c r="C9" i="1"/>
  <c r="H49" i="1"/>
  <c r="F37" i="2" l="1"/>
  <c r="H37" i="2" s="1"/>
  <c r="E36" i="2"/>
  <c r="E36" i="5"/>
  <c r="C8" i="2"/>
  <c r="G8" i="2" s="1"/>
  <c r="G66" i="2" s="1"/>
  <c r="G61" i="2" s="1"/>
  <c r="I61" i="2" s="1"/>
  <c r="H66" i="2"/>
  <c r="E69" i="2"/>
  <c r="F68" i="2"/>
  <c r="H68" i="2" s="1"/>
  <c r="G39" i="5"/>
  <c r="G45" i="5" s="1"/>
  <c r="I45" i="5" s="1"/>
  <c r="G50" i="2"/>
  <c r="I50" i="2" s="1"/>
  <c r="G57" i="2"/>
  <c r="I57" i="2" s="1"/>
  <c r="G55" i="2"/>
  <c r="I55" i="2" s="1"/>
  <c r="G42" i="2"/>
  <c r="I42" i="2" s="1"/>
  <c r="G43" i="2"/>
  <c r="I43" i="2" s="1"/>
  <c r="G46" i="2"/>
  <c r="I46" i="2" s="1"/>
  <c r="G45" i="2"/>
  <c r="I45" i="2" s="1"/>
  <c r="I39" i="2"/>
  <c r="G48" i="2"/>
  <c r="I48" i="2" s="1"/>
  <c r="G44" i="2"/>
  <c r="I44" i="2" s="1"/>
  <c r="G40" i="2"/>
  <c r="I40" i="2" s="1"/>
  <c r="G47" i="2"/>
  <c r="I47" i="2" s="1"/>
  <c r="G38" i="2"/>
  <c r="I38" i="2" s="1"/>
  <c r="G41" i="2"/>
  <c r="I41" i="2" s="1"/>
  <c r="G54" i="2"/>
  <c r="I54" i="2" s="1"/>
  <c r="G52" i="2"/>
  <c r="I52" i="2" s="1"/>
  <c r="G53" i="2"/>
  <c r="I53" i="2" s="1"/>
  <c r="G56" i="2"/>
  <c r="I56" i="2" s="1"/>
  <c r="I59" i="2"/>
  <c r="G58" i="2"/>
  <c r="I58" i="2" s="1"/>
  <c r="G51" i="2"/>
  <c r="I51" i="2" s="1"/>
  <c r="G8" i="1"/>
  <c r="G66" i="1" s="1"/>
  <c r="I66" i="1" s="1"/>
  <c r="G49" i="1"/>
  <c r="I49" i="1" s="1"/>
  <c r="G9" i="1"/>
  <c r="H9" i="1" s="1"/>
  <c r="I39" i="1"/>
  <c r="G38" i="1"/>
  <c r="G37" i="1" s="1"/>
  <c r="G36" i="1" s="1"/>
  <c r="G35" i="1" s="1"/>
  <c r="G34" i="1" s="1"/>
  <c r="G33" i="1" s="1"/>
  <c r="G32" i="1" s="1"/>
  <c r="G31" i="1" s="1"/>
  <c r="G30" i="1" s="1"/>
  <c r="G29" i="1" s="1"/>
  <c r="G28" i="1" s="1"/>
  <c r="G27" i="1" s="1"/>
  <c r="G26" i="1" s="1"/>
  <c r="G25" i="1" s="1"/>
  <c r="G24" i="1" s="1"/>
  <c r="G23" i="1" s="1"/>
  <c r="G22" i="1" s="1"/>
  <c r="G21" i="1" s="1"/>
  <c r="G20" i="1" s="1"/>
  <c r="G19" i="1" s="1"/>
  <c r="G18" i="1" s="1"/>
  <c r="G17" i="1" s="1"/>
  <c r="G16" i="1" s="1"/>
  <c r="G15" i="1" s="1"/>
  <c r="G66" i="5"/>
  <c r="G56" i="5"/>
  <c r="I56" i="5" s="1"/>
  <c r="G57" i="5"/>
  <c r="I57" i="5" s="1"/>
  <c r="G54" i="5"/>
  <c r="I54" i="5" s="1"/>
  <c r="G53" i="5"/>
  <c r="I53" i="5" s="1"/>
  <c r="G51" i="5"/>
  <c r="I51" i="5" s="1"/>
  <c r="G55" i="5"/>
  <c r="I55" i="5" s="1"/>
  <c r="I59" i="5"/>
  <c r="G58" i="5"/>
  <c r="I58" i="5" s="1"/>
  <c r="G50" i="5"/>
  <c r="I50" i="5" s="1"/>
  <c r="G52" i="5"/>
  <c r="I52" i="5" s="1"/>
  <c r="I9" i="4"/>
  <c r="G72" i="2"/>
  <c r="F37" i="4"/>
  <c r="H37" i="4" s="1"/>
  <c r="E36" i="4"/>
  <c r="F36" i="5"/>
  <c r="H36" i="5" s="1"/>
  <c r="E35" i="5"/>
  <c r="E70" i="5"/>
  <c r="F69" i="5"/>
  <c r="H69" i="5" s="1"/>
  <c r="I10" i="4"/>
  <c r="I11" i="4"/>
  <c r="J11" i="4" s="1"/>
  <c r="E69" i="4"/>
  <c r="F68" i="4"/>
  <c r="H68" i="4" s="1"/>
  <c r="C8" i="4"/>
  <c r="H66" i="4"/>
  <c r="G67" i="1"/>
  <c r="G68" i="1"/>
  <c r="F67" i="1"/>
  <c r="H67" i="1" s="1"/>
  <c r="E68" i="1"/>
  <c r="F36" i="1"/>
  <c r="H36" i="1" s="1"/>
  <c r="E35" i="1"/>
  <c r="G60" i="2" l="1"/>
  <c r="I60" i="2" s="1"/>
  <c r="G63" i="2"/>
  <c r="I63" i="2" s="1"/>
  <c r="F36" i="2"/>
  <c r="H36" i="2" s="1"/>
  <c r="E35" i="2"/>
  <c r="G64" i="2"/>
  <c r="I64" i="2" s="1"/>
  <c r="G65" i="2"/>
  <c r="I65" i="2" s="1"/>
  <c r="G62" i="2"/>
  <c r="I62" i="2" s="1"/>
  <c r="G59" i="1"/>
  <c r="G50" i="1" s="1"/>
  <c r="I50" i="1" s="1"/>
  <c r="F69" i="2"/>
  <c r="H69" i="2" s="1"/>
  <c r="I69" i="2" s="1"/>
  <c r="E70" i="2"/>
  <c r="G47" i="5"/>
  <c r="I47" i="5" s="1"/>
  <c r="I66" i="2"/>
  <c r="G42" i="5"/>
  <c r="I42" i="5" s="1"/>
  <c r="G46" i="5"/>
  <c r="I46" i="5" s="1"/>
  <c r="G40" i="5"/>
  <c r="I40" i="5" s="1"/>
  <c r="G48" i="5"/>
  <c r="I48" i="5" s="1"/>
  <c r="G43" i="5"/>
  <c r="I43" i="5" s="1"/>
  <c r="I39" i="5"/>
  <c r="G41" i="5"/>
  <c r="I41" i="5" s="1"/>
  <c r="G38" i="5"/>
  <c r="G44" i="5"/>
  <c r="I44" i="5" s="1"/>
  <c r="G68" i="2"/>
  <c r="I68" i="2" s="1"/>
  <c r="G67" i="2"/>
  <c r="I67" i="2" s="1"/>
  <c r="G37" i="2"/>
  <c r="G36" i="2" s="1"/>
  <c r="G40" i="1"/>
  <c r="I40" i="1" s="1"/>
  <c r="G42" i="1"/>
  <c r="I42" i="1" s="1"/>
  <c r="G47" i="1"/>
  <c r="I47" i="1" s="1"/>
  <c r="I37" i="1"/>
  <c r="G41" i="1"/>
  <c r="I41" i="1" s="1"/>
  <c r="I8" i="4"/>
  <c r="G45" i="1"/>
  <c r="I45" i="1" s="1"/>
  <c r="G48" i="1"/>
  <c r="I48" i="1" s="1"/>
  <c r="G43" i="1"/>
  <c r="I43" i="1" s="1"/>
  <c r="G46" i="1"/>
  <c r="I46" i="1" s="1"/>
  <c r="G44" i="1"/>
  <c r="I44" i="1" s="1"/>
  <c r="I38" i="1"/>
  <c r="I36" i="1"/>
  <c r="G52" i="1"/>
  <c r="I52" i="1" s="1"/>
  <c r="G54" i="1"/>
  <c r="I54" i="1" s="1"/>
  <c r="G65" i="1"/>
  <c r="I65" i="1" s="1"/>
  <c r="I59" i="1"/>
  <c r="G63" i="5"/>
  <c r="I63" i="5" s="1"/>
  <c r="G64" i="5"/>
  <c r="I64" i="5" s="1"/>
  <c r="G62" i="5"/>
  <c r="I62" i="5" s="1"/>
  <c r="G60" i="5"/>
  <c r="I60" i="5" s="1"/>
  <c r="I66" i="5"/>
  <c r="G67" i="5"/>
  <c r="I67" i="5" s="1"/>
  <c r="G68" i="5"/>
  <c r="I68" i="5" s="1"/>
  <c r="G61" i="5"/>
  <c r="I61" i="5" s="1"/>
  <c r="G65" i="5"/>
  <c r="I65" i="5" s="1"/>
  <c r="G49" i="4"/>
  <c r="I49" i="4" s="1"/>
  <c r="G39" i="4"/>
  <c r="G59" i="4"/>
  <c r="G66" i="4"/>
  <c r="I67" i="1"/>
  <c r="F36" i="4"/>
  <c r="H36" i="4" s="1"/>
  <c r="E35" i="4"/>
  <c r="F35" i="5"/>
  <c r="H35" i="5" s="1"/>
  <c r="E34" i="5"/>
  <c r="I69" i="5"/>
  <c r="E71" i="5"/>
  <c r="F70" i="5"/>
  <c r="H70" i="5" s="1"/>
  <c r="I70" i="5" s="1"/>
  <c r="E70" i="4"/>
  <c r="F69" i="4"/>
  <c r="H69" i="4" s="1"/>
  <c r="F68" i="1"/>
  <c r="H68" i="1" s="1"/>
  <c r="I68" i="1" s="1"/>
  <c r="E69" i="1"/>
  <c r="E34" i="1"/>
  <c r="F35" i="1"/>
  <c r="H35" i="1" s="1"/>
  <c r="I35" i="1" s="1"/>
  <c r="F35" i="2" l="1"/>
  <c r="H35" i="2" s="1"/>
  <c r="E34" i="2"/>
  <c r="G64" i="1"/>
  <c r="I64" i="1" s="1"/>
  <c r="G61" i="1"/>
  <c r="I61" i="1" s="1"/>
  <c r="G53" i="1"/>
  <c r="I53" i="1" s="1"/>
  <c r="G55" i="1"/>
  <c r="I55" i="1" s="1"/>
  <c r="G56" i="1"/>
  <c r="I56" i="1" s="1"/>
  <c r="G62" i="1"/>
  <c r="I62" i="1" s="1"/>
  <c r="G57" i="1"/>
  <c r="I57" i="1" s="1"/>
  <c r="G58" i="1"/>
  <c r="I58" i="1" s="1"/>
  <c r="G63" i="1"/>
  <c r="I63" i="1" s="1"/>
  <c r="G51" i="1"/>
  <c r="I51" i="1" s="1"/>
  <c r="G60" i="1"/>
  <c r="I60" i="1" s="1"/>
  <c r="E71" i="2"/>
  <c r="F70" i="2"/>
  <c r="H70" i="2" s="1"/>
  <c r="I70" i="2" s="1"/>
  <c r="G37" i="5"/>
  <c r="I38" i="5"/>
  <c r="I37" i="2"/>
  <c r="G45" i="4"/>
  <c r="I45" i="4" s="1"/>
  <c r="G53" i="4"/>
  <c r="I53" i="4" s="1"/>
  <c r="G47" i="4"/>
  <c r="I47" i="4" s="1"/>
  <c r="G43" i="4"/>
  <c r="I43" i="4" s="1"/>
  <c r="G44" i="4"/>
  <c r="I44" i="4" s="1"/>
  <c r="G46" i="4"/>
  <c r="I46" i="4" s="1"/>
  <c r="G42" i="4"/>
  <c r="I42" i="4" s="1"/>
  <c r="G41" i="4"/>
  <c r="I41" i="4" s="1"/>
  <c r="I39" i="4"/>
  <c r="G48" i="4"/>
  <c r="I48" i="4" s="1"/>
  <c r="G38" i="4"/>
  <c r="G37" i="4" s="1"/>
  <c r="G36" i="4" s="1"/>
  <c r="G40" i="4"/>
  <c r="I40" i="4" s="1"/>
  <c r="G50" i="4"/>
  <c r="I50" i="4" s="1"/>
  <c r="G52" i="4"/>
  <c r="I52" i="4" s="1"/>
  <c r="G55" i="4"/>
  <c r="I55" i="4" s="1"/>
  <c r="G51" i="4"/>
  <c r="I51" i="4" s="1"/>
  <c r="G54" i="4"/>
  <c r="I54" i="4" s="1"/>
  <c r="G56" i="4"/>
  <c r="I56" i="4" s="1"/>
  <c r="I59" i="4"/>
  <c r="G58" i="4"/>
  <c r="I58" i="4" s="1"/>
  <c r="G57" i="4"/>
  <c r="I57" i="4" s="1"/>
  <c r="G35" i="2"/>
  <c r="I36" i="2"/>
  <c r="E34" i="4"/>
  <c r="F35" i="4"/>
  <c r="H35" i="4" s="1"/>
  <c r="F34" i="5"/>
  <c r="H34" i="5" s="1"/>
  <c r="E33" i="5"/>
  <c r="E72" i="5"/>
  <c r="F72" i="5" s="1"/>
  <c r="H72" i="5" s="1"/>
  <c r="I72" i="5" s="1"/>
  <c r="F71" i="5"/>
  <c r="H71" i="5" s="1"/>
  <c r="I71" i="5" s="1"/>
  <c r="G62" i="4"/>
  <c r="I62" i="4" s="1"/>
  <c r="G60" i="4"/>
  <c r="I60" i="4" s="1"/>
  <c r="G61" i="4"/>
  <c r="I61" i="4" s="1"/>
  <c r="I66" i="4"/>
  <c r="G67" i="4"/>
  <c r="G63" i="4"/>
  <c r="I63" i="4" s="1"/>
  <c r="G64" i="4"/>
  <c r="I64" i="4" s="1"/>
  <c r="G65" i="4"/>
  <c r="I65" i="4" s="1"/>
  <c r="E71" i="4"/>
  <c r="F70" i="4"/>
  <c r="H70" i="4" s="1"/>
  <c r="F69" i="1"/>
  <c r="H69" i="1" s="1"/>
  <c r="I69" i="1" s="1"/>
  <c r="E70" i="1"/>
  <c r="F34" i="1"/>
  <c r="H34" i="1" s="1"/>
  <c r="I34" i="1" s="1"/>
  <c r="E33" i="1"/>
  <c r="F34" i="2" l="1"/>
  <c r="H34" i="2" s="1"/>
  <c r="E33" i="2"/>
  <c r="E72" i="2"/>
  <c r="F72" i="2" s="1"/>
  <c r="H72" i="2" s="1"/>
  <c r="I72" i="2" s="1"/>
  <c r="F71" i="2"/>
  <c r="H71" i="2" s="1"/>
  <c r="I71" i="2" s="1"/>
  <c r="I37" i="5"/>
  <c r="G36" i="5"/>
  <c r="I37" i="4"/>
  <c r="I38" i="4"/>
  <c r="G34" i="2"/>
  <c r="I35" i="2"/>
  <c r="E33" i="4"/>
  <c r="F34" i="4"/>
  <c r="H34" i="4" s="1"/>
  <c r="F33" i="5"/>
  <c r="H33" i="5" s="1"/>
  <c r="E32" i="5"/>
  <c r="I67" i="4"/>
  <c r="G68" i="4"/>
  <c r="E72" i="4"/>
  <c r="F72" i="4" s="1"/>
  <c r="H72" i="4" s="1"/>
  <c r="F71" i="4"/>
  <c r="H71" i="4" s="1"/>
  <c r="G35" i="4"/>
  <c r="I36" i="4"/>
  <c r="F70" i="1"/>
  <c r="H70" i="1" s="1"/>
  <c r="I70" i="1" s="1"/>
  <c r="E71" i="1"/>
  <c r="F33" i="1"/>
  <c r="H33" i="1" s="1"/>
  <c r="I33" i="1" s="1"/>
  <c r="E32" i="1"/>
  <c r="F33" i="2" l="1"/>
  <c r="H33" i="2" s="1"/>
  <c r="E32" i="2"/>
  <c r="I36" i="5"/>
  <c r="G35" i="5"/>
  <c r="G33" i="2"/>
  <c r="I34" i="2"/>
  <c r="E32" i="4"/>
  <c r="F33" i="4"/>
  <c r="H33" i="4" s="1"/>
  <c r="F32" i="5"/>
  <c r="H32" i="5" s="1"/>
  <c r="E31" i="5"/>
  <c r="G69" i="4"/>
  <c r="I68" i="4"/>
  <c r="G34" i="4"/>
  <c r="I35" i="4"/>
  <c r="F71" i="1"/>
  <c r="H71" i="1" s="1"/>
  <c r="I71" i="1" s="1"/>
  <c r="E72" i="1"/>
  <c r="F72" i="1" s="1"/>
  <c r="H72" i="1" s="1"/>
  <c r="I72" i="1" s="1"/>
  <c r="F32" i="1"/>
  <c r="H32" i="1" s="1"/>
  <c r="I32" i="1" s="1"/>
  <c r="E31" i="1"/>
  <c r="F32" i="2" l="1"/>
  <c r="H32" i="2" s="1"/>
  <c r="E31" i="2"/>
  <c r="G34" i="5"/>
  <c r="I35" i="5"/>
  <c r="I33" i="2"/>
  <c r="G32" i="2"/>
  <c r="F32" i="4"/>
  <c r="H32" i="4" s="1"/>
  <c r="E31" i="4"/>
  <c r="F31" i="5"/>
  <c r="H31" i="5" s="1"/>
  <c r="E30" i="5"/>
  <c r="G70" i="4"/>
  <c r="I69" i="4"/>
  <c r="G33" i="4"/>
  <c r="I34" i="4"/>
  <c r="E30" i="1"/>
  <c r="F31" i="1"/>
  <c r="H31" i="1" s="1"/>
  <c r="I31" i="1" s="1"/>
  <c r="F31" i="2" l="1"/>
  <c r="H31" i="2" s="1"/>
  <c r="E30" i="2"/>
  <c r="G33" i="5"/>
  <c r="I34" i="5"/>
  <c r="I32" i="2"/>
  <c r="G31" i="2"/>
  <c r="E30" i="4"/>
  <c r="F31" i="4"/>
  <c r="H31" i="4" s="1"/>
  <c r="F30" i="5"/>
  <c r="H30" i="5" s="1"/>
  <c r="E29" i="5"/>
  <c r="G71" i="4"/>
  <c r="I70" i="4"/>
  <c r="G32" i="4"/>
  <c r="I33" i="4"/>
  <c r="F30" i="1"/>
  <c r="H30" i="1" s="1"/>
  <c r="I30" i="1" s="1"/>
  <c r="E29" i="1"/>
  <c r="E29" i="2" l="1"/>
  <c r="F30" i="2"/>
  <c r="H30" i="2" s="1"/>
  <c r="G32" i="5"/>
  <c r="I33" i="5"/>
  <c r="G30" i="2"/>
  <c r="I31" i="2"/>
  <c r="F30" i="4"/>
  <c r="H30" i="4" s="1"/>
  <c r="E29" i="4"/>
  <c r="F29" i="5"/>
  <c r="H29" i="5" s="1"/>
  <c r="E28" i="5"/>
  <c r="G72" i="4"/>
  <c r="I72" i="4" s="1"/>
  <c r="I71" i="4"/>
  <c r="G31" i="4"/>
  <c r="I32" i="4"/>
  <c r="F29" i="1"/>
  <c r="H29" i="1" s="1"/>
  <c r="I29" i="1" s="1"/>
  <c r="E28" i="1"/>
  <c r="F29" i="2" l="1"/>
  <c r="H29" i="2" s="1"/>
  <c r="E28" i="2"/>
  <c r="I32" i="5"/>
  <c r="G31" i="5"/>
  <c r="G29" i="2"/>
  <c r="I30" i="2"/>
  <c r="E28" i="4"/>
  <c r="F29" i="4"/>
  <c r="H29" i="4" s="1"/>
  <c r="F28" i="5"/>
  <c r="H28" i="5" s="1"/>
  <c r="E27" i="5"/>
  <c r="G30" i="4"/>
  <c r="I31" i="4"/>
  <c r="F28" i="1"/>
  <c r="H28" i="1" s="1"/>
  <c r="I28" i="1" s="1"/>
  <c r="E27" i="1"/>
  <c r="E27" i="2" l="1"/>
  <c r="F28" i="2"/>
  <c r="H28" i="2" s="1"/>
  <c r="G30" i="5"/>
  <c r="I31" i="5"/>
  <c r="I29" i="2"/>
  <c r="G28" i="2"/>
  <c r="E27" i="4"/>
  <c r="F28" i="4"/>
  <c r="H28" i="4" s="1"/>
  <c r="F27" i="5"/>
  <c r="H27" i="5" s="1"/>
  <c r="E26" i="5"/>
  <c r="G29" i="4"/>
  <c r="I30" i="4"/>
  <c r="E26" i="1"/>
  <c r="F27" i="1"/>
  <c r="H27" i="1" s="1"/>
  <c r="I27" i="1" s="1"/>
  <c r="E26" i="2" l="1"/>
  <c r="F27" i="2"/>
  <c r="H27" i="2" s="1"/>
  <c r="I30" i="5"/>
  <c r="G29" i="5"/>
  <c r="I28" i="2"/>
  <c r="G27" i="2"/>
  <c r="E26" i="4"/>
  <c r="F27" i="4"/>
  <c r="H27" i="4" s="1"/>
  <c r="F26" i="5"/>
  <c r="H26" i="5" s="1"/>
  <c r="E25" i="5"/>
  <c r="G28" i="4"/>
  <c r="I29" i="4"/>
  <c r="F26" i="1"/>
  <c r="H26" i="1" s="1"/>
  <c r="I26" i="1" s="1"/>
  <c r="E25" i="1"/>
  <c r="E25" i="2" l="1"/>
  <c r="F26" i="2"/>
  <c r="H26" i="2" s="1"/>
  <c r="I29" i="5"/>
  <c r="G28" i="5"/>
  <c r="G26" i="2"/>
  <c r="I27" i="2"/>
  <c r="E25" i="4"/>
  <c r="F26" i="4"/>
  <c r="H26" i="4" s="1"/>
  <c r="F25" i="5"/>
  <c r="H25" i="5" s="1"/>
  <c r="E24" i="5"/>
  <c r="G27" i="4"/>
  <c r="I28" i="4"/>
  <c r="E24" i="1"/>
  <c r="F25" i="1"/>
  <c r="H25" i="1" s="1"/>
  <c r="I25" i="1" s="1"/>
  <c r="F25" i="2" l="1"/>
  <c r="H25" i="2" s="1"/>
  <c r="E24" i="2"/>
  <c r="G27" i="5"/>
  <c r="I28" i="5"/>
  <c r="G25" i="2"/>
  <c r="I26" i="2"/>
  <c r="E24" i="4"/>
  <c r="F25" i="4"/>
  <c r="H25" i="4" s="1"/>
  <c r="F24" i="5"/>
  <c r="H24" i="5" s="1"/>
  <c r="E23" i="5"/>
  <c r="G26" i="4"/>
  <c r="I27" i="4"/>
  <c r="F24" i="1"/>
  <c r="H24" i="1" s="1"/>
  <c r="I24" i="1" s="1"/>
  <c r="E23" i="1"/>
  <c r="F24" i="2" l="1"/>
  <c r="H24" i="2" s="1"/>
  <c r="E23" i="2"/>
  <c r="I27" i="5"/>
  <c r="G26" i="5"/>
  <c r="I25" i="2"/>
  <c r="G24" i="2"/>
  <c r="E23" i="4"/>
  <c r="F24" i="4"/>
  <c r="H24" i="4" s="1"/>
  <c r="F23" i="5"/>
  <c r="H23" i="5" s="1"/>
  <c r="E22" i="5"/>
  <c r="G25" i="4"/>
  <c r="I26" i="4"/>
  <c r="E22" i="1"/>
  <c r="F23" i="1"/>
  <c r="H23" i="1" s="1"/>
  <c r="I23" i="1" s="1"/>
  <c r="F23" i="2" l="1"/>
  <c r="H23" i="2" s="1"/>
  <c r="E22" i="2"/>
  <c r="G25" i="5"/>
  <c r="I26" i="5"/>
  <c r="G23" i="2"/>
  <c r="I24" i="2"/>
  <c r="E22" i="4"/>
  <c r="F23" i="4"/>
  <c r="H23" i="4" s="1"/>
  <c r="F22" i="5"/>
  <c r="H22" i="5" s="1"/>
  <c r="E21" i="5"/>
  <c r="G24" i="4"/>
  <c r="I25" i="4"/>
  <c r="E21" i="1"/>
  <c r="F22" i="1"/>
  <c r="H22" i="1" s="1"/>
  <c r="I22" i="1" s="1"/>
  <c r="E21" i="2" l="1"/>
  <c r="F22" i="2"/>
  <c r="H22" i="2" s="1"/>
  <c r="I25" i="5"/>
  <c r="G24" i="5"/>
  <c r="G22" i="2"/>
  <c r="I23" i="2"/>
  <c r="E21" i="4"/>
  <c r="F22" i="4"/>
  <c r="H22" i="4" s="1"/>
  <c r="F21" i="5"/>
  <c r="H21" i="5" s="1"/>
  <c r="E20" i="5"/>
  <c r="G23" i="4"/>
  <c r="I24" i="4"/>
  <c r="E20" i="1"/>
  <c r="F21" i="1"/>
  <c r="H21" i="1" s="1"/>
  <c r="I21" i="1" s="1"/>
  <c r="F21" i="2" l="1"/>
  <c r="H21" i="2" s="1"/>
  <c r="E20" i="2"/>
  <c r="I24" i="5"/>
  <c r="G23" i="5"/>
  <c r="G21" i="2"/>
  <c r="I22" i="2"/>
  <c r="E20" i="4"/>
  <c r="F21" i="4"/>
  <c r="H21" i="4" s="1"/>
  <c r="F20" i="5"/>
  <c r="H20" i="5" s="1"/>
  <c r="E19" i="5"/>
  <c r="G22" i="4"/>
  <c r="I23" i="4"/>
  <c r="F20" i="1"/>
  <c r="H20" i="1" s="1"/>
  <c r="I20" i="1" s="1"/>
  <c r="E19" i="1"/>
  <c r="F20" i="2" l="1"/>
  <c r="H20" i="2" s="1"/>
  <c r="E19" i="2"/>
  <c r="G22" i="5"/>
  <c r="I23" i="5"/>
  <c r="I21" i="2"/>
  <c r="G20" i="2"/>
  <c r="E19" i="4"/>
  <c r="F20" i="4"/>
  <c r="H20" i="4" s="1"/>
  <c r="F19" i="5"/>
  <c r="H19" i="5" s="1"/>
  <c r="E18" i="5"/>
  <c r="G21" i="4"/>
  <c r="I22" i="4"/>
  <c r="E18" i="1"/>
  <c r="F19" i="1"/>
  <c r="H19" i="1" s="1"/>
  <c r="I19" i="1" s="1"/>
  <c r="E18" i="2" l="1"/>
  <c r="F19" i="2"/>
  <c r="H19" i="2" s="1"/>
  <c r="I22" i="5"/>
  <c r="G21" i="5"/>
  <c r="G19" i="2"/>
  <c r="I20" i="2"/>
  <c r="E18" i="4"/>
  <c r="F19" i="4"/>
  <c r="H19" i="4" s="1"/>
  <c r="F18" i="5"/>
  <c r="H18" i="5" s="1"/>
  <c r="E17" i="5"/>
  <c r="G20" i="4"/>
  <c r="I21" i="4"/>
  <c r="E17" i="1"/>
  <c r="F18" i="1"/>
  <c r="H18" i="1" s="1"/>
  <c r="I18" i="1" s="1"/>
  <c r="F18" i="2" l="1"/>
  <c r="H18" i="2" s="1"/>
  <c r="E17" i="2"/>
  <c r="I21" i="5"/>
  <c r="G20" i="5"/>
  <c r="G18" i="2"/>
  <c r="I19" i="2"/>
  <c r="E17" i="4"/>
  <c r="F18" i="4"/>
  <c r="H18" i="4" s="1"/>
  <c r="F17" i="5"/>
  <c r="H17" i="5" s="1"/>
  <c r="E16" i="5"/>
  <c r="G19" i="4"/>
  <c r="I20" i="4"/>
  <c r="E16" i="1"/>
  <c r="F17" i="1"/>
  <c r="H17" i="1" s="1"/>
  <c r="I17" i="1" s="1"/>
  <c r="E16" i="2" l="1"/>
  <c r="F17" i="2"/>
  <c r="H17" i="2" s="1"/>
  <c r="I20" i="5"/>
  <c r="G19" i="5"/>
  <c r="G17" i="2"/>
  <c r="I18" i="2"/>
  <c r="E16" i="4"/>
  <c r="F17" i="4"/>
  <c r="H17" i="4" s="1"/>
  <c r="F16" i="5"/>
  <c r="H16" i="5" s="1"/>
  <c r="E15" i="5"/>
  <c r="F15" i="5" s="1"/>
  <c r="H15" i="5" s="1"/>
  <c r="G18" i="4"/>
  <c r="I19" i="4"/>
  <c r="F16" i="1"/>
  <c r="H16" i="1" s="1"/>
  <c r="I16" i="1" s="1"/>
  <c r="E15" i="1"/>
  <c r="F15" i="1" s="1"/>
  <c r="H15" i="1" s="1"/>
  <c r="F16" i="2" l="1"/>
  <c r="H16" i="2" s="1"/>
  <c r="E15" i="2"/>
  <c r="F15" i="2" s="1"/>
  <c r="H15" i="2" s="1"/>
  <c r="H73" i="5"/>
  <c r="G18" i="5"/>
  <c r="I19" i="5"/>
  <c r="I17" i="2"/>
  <c r="G16" i="2"/>
  <c r="E15" i="4"/>
  <c r="F15" i="4" s="1"/>
  <c r="H15" i="4" s="1"/>
  <c r="F16" i="4"/>
  <c r="H16" i="4" s="1"/>
  <c r="G17" i="4"/>
  <c r="I18" i="4"/>
  <c r="I15" i="1"/>
  <c r="I73" i="1" s="1"/>
  <c r="H73" i="1"/>
  <c r="H73" i="2" l="1"/>
  <c r="G17" i="5"/>
  <c r="I18" i="5"/>
  <c r="I16" i="2"/>
  <c r="G15" i="2"/>
  <c r="I15" i="2" s="1"/>
  <c r="I75" i="1"/>
  <c r="H73" i="4"/>
  <c r="G16" i="4"/>
  <c r="I17" i="4"/>
  <c r="I17" i="5" l="1"/>
  <c r="G16" i="5"/>
  <c r="I73" i="2"/>
  <c r="I75" i="2" s="1"/>
  <c r="G15" i="4"/>
  <c r="I15" i="4" s="1"/>
  <c r="I16" i="4"/>
  <c r="I16" i="5" l="1"/>
  <c r="G15" i="5"/>
  <c r="I15" i="5" s="1"/>
  <c r="I73" i="4"/>
  <c r="I75" i="4" s="1"/>
  <c r="I73" i="5" l="1"/>
  <c r="I75" i="5" s="1"/>
</calcChain>
</file>

<file path=xl/comments1.xml><?xml version="1.0" encoding="utf-8"?>
<comments xmlns="http://schemas.openxmlformats.org/spreadsheetml/2006/main">
  <authors>
    <author>Renz, Hermann</author>
  </authors>
  <commentList>
    <comment ref="E8" authorId="0" shapeId="0">
      <text>
        <r>
          <rPr>
            <sz val="9"/>
            <color indexed="81"/>
            <rFont val="Tahoma"/>
            <family val="2"/>
          </rPr>
          <t xml:space="preserve">
COP </t>
        </r>
        <r>
          <rPr>
            <b/>
            <sz val="9"/>
            <color indexed="81"/>
            <rFont val="Tahoma"/>
            <family val="2"/>
          </rPr>
          <t>A</t>
        </r>
        <r>
          <rPr>
            <sz val="9"/>
            <color indexed="81"/>
            <rFont val="Tahoma"/>
            <family val="2"/>
          </rPr>
          <t xml:space="preserve"> related to:
32°C ambient temperature
-10°C evaporating temperature</t>
        </r>
      </text>
    </comment>
    <comment ref="D9" authorId="0" shapeId="0">
      <text>
        <r>
          <rPr>
            <sz val="9"/>
            <color indexed="81"/>
            <rFont val="Tahoma"/>
            <family val="2"/>
          </rPr>
          <t xml:space="preserve">
DC </t>
        </r>
        <r>
          <rPr>
            <b/>
            <sz val="9"/>
            <color indexed="81"/>
            <rFont val="Tahoma"/>
            <family val="2"/>
          </rPr>
          <t>B</t>
        </r>
        <r>
          <rPr>
            <sz val="9"/>
            <color indexed="81"/>
            <rFont val="Tahoma"/>
            <family val="2"/>
          </rPr>
          <t xml:space="preserve"> related to:
25°C ambient temperature
-10°C evaporating temperature</t>
        </r>
      </text>
    </comment>
    <comment ref="E9" authorId="0" shapeId="0">
      <text>
        <r>
          <rPr>
            <sz val="9"/>
            <color indexed="81"/>
            <rFont val="Tahoma"/>
            <family val="2"/>
          </rPr>
          <t xml:space="preserve">
COP </t>
        </r>
        <r>
          <rPr>
            <b/>
            <sz val="9"/>
            <color indexed="81"/>
            <rFont val="Tahoma"/>
            <family val="2"/>
          </rPr>
          <t>B</t>
        </r>
        <r>
          <rPr>
            <sz val="9"/>
            <color indexed="81"/>
            <rFont val="Tahoma"/>
            <family val="2"/>
          </rPr>
          <t xml:space="preserve"> related to:
25°C ambient temperature
-10°C evaporating temperature</t>
        </r>
      </text>
    </comment>
    <comment ref="D10" authorId="0" shapeId="0">
      <text>
        <r>
          <rPr>
            <sz val="9"/>
            <color indexed="81"/>
            <rFont val="Tahoma"/>
            <family val="2"/>
          </rPr>
          <t xml:space="preserve">
DC </t>
        </r>
        <r>
          <rPr>
            <b/>
            <sz val="9"/>
            <color indexed="81"/>
            <rFont val="Tahoma"/>
            <family val="2"/>
          </rPr>
          <t>C</t>
        </r>
        <r>
          <rPr>
            <sz val="9"/>
            <color indexed="81"/>
            <rFont val="Tahoma"/>
            <family val="2"/>
          </rPr>
          <t xml:space="preserve"> related to:
15°C ambient temperature
-10°C evaporating temperature</t>
        </r>
      </text>
    </comment>
    <comment ref="E10" authorId="0" shapeId="0">
      <text>
        <r>
          <rPr>
            <sz val="9"/>
            <color indexed="81"/>
            <rFont val="Tahoma"/>
            <family val="2"/>
          </rPr>
          <t xml:space="preserve">
COP </t>
        </r>
        <r>
          <rPr>
            <b/>
            <sz val="9"/>
            <color indexed="81"/>
            <rFont val="Tahoma"/>
            <family val="2"/>
          </rPr>
          <t>C</t>
        </r>
        <r>
          <rPr>
            <sz val="9"/>
            <color indexed="81"/>
            <rFont val="Tahoma"/>
            <family val="2"/>
          </rPr>
          <t xml:space="preserve"> related to:
15°C ambient temperature
-10°C evaporating temperature</t>
        </r>
      </text>
    </comment>
    <comment ref="D11" authorId="0" shapeId="0">
      <text>
        <r>
          <rPr>
            <sz val="9"/>
            <color indexed="81"/>
            <rFont val="Tahoma"/>
            <family val="2"/>
          </rPr>
          <t xml:space="preserve">
DC </t>
        </r>
        <r>
          <rPr>
            <b/>
            <sz val="9"/>
            <color indexed="81"/>
            <rFont val="Tahoma"/>
            <family val="2"/>
          </rPr>
          <t>D</t>
        </r>
        <r>
          <rPr>
            <sz val="9"/>
            <color indexed="81"/>
            <rFont val="Tahoma"/>
            <family val="2"/>
          </rPr>
          <t xml:space="preserve"> related to:
5°C ambient temperature
-10°C evaporating temperature</t>
        </r>
      </text>
    </comment>
    <comment ref="E11" authorId="0" shapeId="0">
      <text>
        <r>
          <rPr>
            <sz val="9"/>
            <color indexed="81"/>
            <rFont val="Tahoma"/>
            <family val="2"/>
          </rPr>
          <t xml:space="preserve">
COP </t>
        </r>
        <r>
          <rPr>
            <b/>
            <sz val="9"/>
            <color indexed="81"/>
            <rFont val="Tahoma"/>
            <family val="2"/>
          </rPr>
          <t>D</t>
        </r>
        <r>
          <rPr>
            <sz val="9"/>
            <color indexed="81"/>
            <rFont val="Tahoma"/>
            <family val="2"/>
          </rPr>
          <t xml:space="preserve"> related to:
5°C ambient temperature
-10°C evaporating temperature</t>
        </r>
      </text>
    </comment>
  </commentList>
</comments>
</file>

<file path=xl/comments2.xml><?xml version="1.0" encoding="utf-8"?>
<comments xmlns="http://schemas.openxmlformats.org/spreadsheetml/2006/main">
  <authors>
    <author>Renz, Hermann</author>
  </authors>
  <commentList>
    <comment ref="E8" authorId="0" shapeId="0">
      <text>
        <r>
          <rPr>
            <sz val="9"/>
            <color indexed="81"/>
            <rFont val="Tahoma"/>
            <family val="2"/>
          </rPr>
          <t xml:space="preserve">
COP </t>
        </r>
        <r>
          <rPr>
            <b/>
            <sz val="9"/>
            <color indexed="81"/>
            <rFont val="Tahoma"/>
            <family val="2"/>
          </rPr>
          <t>A</t>
        </r>
        <r>
          <rPr>
            <sz val="9"/>
            <color indexed="81"/>
            <rFont val="Tahoma"/>
            <family val="2"/>
          </rPr>
          <t xml:space="preserve"> related to:
32°C ambient temperature
-10°C evaporating temperature</t>
        </r>
      </text>
    </comment>
    <comment ref="D9" authorId="0" shapeId="0">
      <text>
        <r>
          <rPr>
            <sz val="9"/>
            <color indexed="81"/>
            <rFont val="Tahoma"/>
            <family val="2"/>
          </rPr>
          <t xml:space="preserve">
DC </t>
        </r>
        <r>
          <rPr>
            <b/>
            <sz val="9"/>
            <color indexed="81"/>
            <rFont val="Tahoma"/>
            <family val="2"/>
          </rPr>
          <t>B</t>
        </r>
        <r>
          <rPr>
            <sz val="9"/>
            <color indexed="81"/>
            <rFont val="Tahoma"/>
            <family val="2"/>
          </rPr>
          <t xml:space="preserve"> related to:
25°C ambient temperature
-10°C evaporating temperature</t>
        </r>
      </text>
    </comment>
    <comment ref="E9" authorId="0" shapeId="0">
      <text>
        <r>
          <rPr>
            <sz val="9"/>
            <color indexed="81"/>
            <rFont val="Tahoma"/>
            <family val="2"/>
          </rPr>
          <t xml:space="preserve">
COP </t>
        </r>
        <r>
          <rPr>
            <b/>
            <sz val="9"/>
            <color indexed="81"/>
            <rFont val="Tahoma"/>
            <family val="2"/>
          </rPr>
          <t>B</t>
        </r>
        <r>
          <rPr>
            <sz val="9"/>
            <color indexed="81"/>
            <rFont val="Tahoma"/>
            <family val="2"/>
          </rPr>
          <t xml:space="preserve"> related to:
25°C ambient temperature
-10°C evaporating temperature</t>
        </r>
      </text>
    </comment>
    <comment ref="F9" authorId="0" shapeId="0">
      <text>
        <r>
          <rPr>
            <sz val="9"/>
            <color indexed="81"/>
            <rFont val="Tahoma"/>
            <family val="2"/>
          </rPr>
          <t xml:space="preserve">
DC </t>
        </r>
        <r>
          <rPr>
            <b/>
            <sz val="9"/>
            <color indexed="81"/>
            <rFont val="Tahoma"/>
            <family val="2"/>
          </rPr>
          <t>B</t>
        </r>
        <r>
          <rPr>
            <sz val="9"/>
            <color indexed="81"/>
            <rFont val="Tahoma"/>
            <family val="2"/>
          </rPr>
          <t xml:space="preserve"> related to:
25°C ambient temperature
-10°C evaporating temperature</t>
        </r>
      </text>
    </comment>
    <comment ref="G9" authorId="0" shapeId="0">
      <text>
        <r>
          <rPr>
            <sz val="9"/>
            <color indexed="81"/>
            <rFont val="Tahoma"/>
            <family val="2"/>
          </rPr>
          <t xml:space="preserve">
COP </t>
        </r>
        <r>
          <rPr>
            <b/>
            <sz val="9"/>
            <color indexed="81"/>
            <rFont val="Tahoma"/>
            <family val="2"/>
          </rPr>
          <t>B</t>
        </r>
        <r>
          <rPr>
            <sz val="9"/>
            <color indexed="81"/>
            <rFont val="Tahoma"/>
            <family val="2"/>
          </rPr>
          <t xml:space="preserve"> related to:
25°C ambient temperature
-10°C evaporating temperature</t>
        </r>
      </text>
    </comment>
    <comment ref="D10" authorId="0" shapeId="0">
      <text>
        <r>
          <rPr>
            <sz val="9"/>
            <color indexed="81"/>
            <rFont val="Tahoma"/>
            <family val="2"/>
          </rPr>
          <t xml:space="preserve">
DC </t>
        </r>
        <r>
          <rPr>
            <b/>
            <sz val="9"/>
            <color indexed="81"/>
            <rFont val="Tahoma"/>
            <family val="2"/>
          </rPr>
          <t>C</t>
        </r>
        <r>
          <rPr>
            <sz val="9"/>
            <color indexed="81"/>
            <rFont val="Tahoma"/>
            <family val="2"/>
          </rPr>
          <t xml:space="preserve"> related to:
15°C ambient temperature
-10°C evaporating temperature</t>
        </r>
      </text>
    </comment>
    <comment ref="E10" authorId="0" shapeId="0">
      <text>
        <r>
          <rPr>
            <sz val="9"/>
            <color indexed="81"/>
            <rFont val="Tahoma"/>
            <family val="2"/>
          </rPr>
          <t xml:space="preserve">
COP </t>
        </r>
        <r>
          <rPr>
            <b/>
            <sz val="9"/>
            <color indexed="81"/>
            <rFont val="Tahoma"/>
            <family val="2"/>
          </rPr>
          <t>C</t>
        </r>
        <r>
          <rPr>
            <sz val="9"/>
            <color indexed="81"/>
            <rFont val="Tahoma"/>
            <family val="2"/>
          </rPr>
          <t xml:space="preserve"> related to:
15°C ambient temperature
-10°C evaporating temperature</t>
        </r>
      </text>
    </comment>
    <comment ref="F10" authorId="0" shapeId="0">
      <text>
        <r>
          <rPr>
            <sz val="9"/>
            <color indexed="81"/>
            <rFont val="Tahoma"/>
            <family val="2"/>
          </rPr>
          <t xml:space="preserve">
DC </t>
        </r>
        <r>
          <rPr>
            <b/>
            <sz val="9"/>
            <color indexed="81"/>
            <rFont val="Tahoma"/>
            <family val="2"/>
          </rPr>
          <t>C</t>
        </r>
        <r>
          <rPr>
            <sz val="9"/>
            <color indexed="81"/>
            <rFont val="Tahoma"/>
            <family val="2"/>
          </rPr>
          <t xml:space="preserve"> related to:
15°C ambient temperature
-10°C evaporating temperature</t>
        </r>
      </text>
    </comment>
    <comment ref="G10" authorId="0" shapeId="0">
      <text>
        <r>
          <rPr>
            <sz val="9"/>
            <color indexed="81"/>
            <rFont val="Tahoma"/>
            <family val="2"/>
          </rPr>
          <t xml:space="preserve">
COP </t>
        </r>
        <r>
          <rPr>
            <b/>
            <sz val="9"/>
            <color indexed="81"/>
            <rFont val="Tahoma"/>
            <family val="2"/>
          </rPr>
          <t>C</t>
        </r>
        <r>
          <rPr>
            <sz val="9"/>
            <color indexed="81"/>
            <rFont val="Tahoma"/>
            <family val="2"/>
          </rPr>
          <t xml:space="preserve"> related to:
15°C ambient temperature
-10°C evaporating temperature</t>
        </r>
      </text>
    </comment>
    <comment ref="D11" authorId="0" shapeId="0">
      <text>
        <r>
          <rPr>
            <sz val="9"/>
            <color indexed="81"/>
            <rFont val="Tahoma"/>
            <family val="2"/>
          </rPr>
          <t xml:space="preserve">
DC </t>
        </r>
        <r>
          <rPr>
            <b/>
            <sz val="9"/>
            <color indexed="81"/>
            <rFont val="Tahoma"/>
            <family val="2"/>
          </rPr>
          <t>D</t>
        </r>
        <r>
          <rPr>
            <sz val="9"/>
            <color indexed="81"/>
            <rFont val="Tahoma"/>
            <family val="2"/>
          </rPr>
          <t xml:space="preserve"> related to:
5°C ambient temperature
-10°C evaporating temperature</t>
        </r>
      </text>
    </comment>
    <comment ref="E11" authorId="0" shapeId="0">
      <text>
        <r>
          <rPr>
            <sz val="9"/>
            <color indexed="81"/>
            <rFont val="Tahoma"/>
            <family val="2"/>
          </rPr>
          <t xml:space="preserve">
COP </t>
        </r>
        <r>
          <rPr>
            <b/>
            <sz val="9"/>
            <color indexed="81"/>
            <rFont val="Tahoma"/>
            <family val="2"/>
          </rPr>
          <t>D</t>
        </r>
        <r>
          <rPr>
            <sz val="9"/>
            <color indexed="81"/>
            <rFont val="Tahoma"/>
            <family val="2"/>
          </rPr>
          <t xml:space="preserve"> related to:
5°C ambient temperature
-10°C evaporating temperature</t>
        </r>
      </text>
    </comment>
    <comment ref="F11" authorId="0" shapeId="0">
      <text>
        <r>
          <rPr>
            <sz val="9"/>
            <color indexed="81"/>
            <rFont val="Tahoma"/>
            <family val="2"/>
          </rPr>
          <t xml:space="preserve">
DC </t>
        </r>
        <r>
          <rPr>
            <b/>
            <sz val="9"/>
            <color indexed="81"/>
            <rFont val="Tahoma"/>
            <family val="2"/>
          </rPr>
          <t>D</t>
        </r>
        <r>
          <rPr>
            <sz val="9"/>
            <color indexed="81"/>
            <rFont val="Tahoma"/>
            <family val="2"/>
          </rPr>
          <t xml:space="preserve"> related to:
5°C ambient temperature
-10°C evaporating temperature</t>
        </r>
      </text>
    </comment>
    <comment ref="G11" authorId="0" shapeId="0">
      <text>
        <r>
          <rPr>
            <sz val="9"/>
            <color indexed="81"/>
            <rFont val="Tahoma"/>
            <family val="2"/>
          </rPr>
          <t xml:space="preserve">
COP </t>
        </r>
        <r>
          <rPr>
            <b/>
            <sz val="9"/>
            <color indexed="81"/>
            <rFont val="Tahoma"/>
            <family val="2"/>
          </rPr>
          <t>D</t>
        </r>
        <r>
          <rPr>
            <sz val="9"/>
            <color indexed="81"/>
            <rFont val="Tahoma"/>
            <family val="2"/>
          </rPr>
          <t xml:space="preserve"> related to:
5°C ambient temperature
-10°C evaporating temperature</t>
        </r>
      </text>
    </comment>
  </commentList>
</comments>
</file>

<file path=xl/comments3.xml><?xml version="1.0" encoding="utf-8"?>
<comments xmlns="http://schemas.openxmlformats.org/spreadsheetml/2006/main">
  <authors>
    <author>Renz, Hermann</author>
  </authors>
  <commentList>
    <comment ref="E8" authorId="0" shapeId="0">
      <text>
        <r>
          <rPr>
            <sz val="9"/>
            <color indexed="81"/>
            <rFont val="Tahoma"/>
            <family val="2"/>
          </rPr>
          <t xml:space="preserve">
COP </t>
        </r>
        <r>
          <rPr>
            <b/>
            <sz val="9"/>
            <color indexed="81"/>
            <rFont val="Tahoma"/>
            <family val="2"/>
          </rPr>
          <t>A</t>
        </r>
        <r>
          <rPr>
            <sz val="9"/>
            <color indexed="81"/>
            <rFont val="Tahoma"/>
            <family val="2"/>
          </rPr>
          <t xml:space="preserve"> related to:
32°C ambient temperature
-35°C evaporating temperature</t>
        </r>
      </text>
    </comment>
    <comment ref="D9" authorId="0" shapeId="0">
      <text>
        <r>
          <rPr>
            <sz val="9"/>
            <color indexed="81"/>
            <rFont val="Tahoma"/>
            <family val="2"/>
          </rPr>
          <t xml:space="preserve">
DC </t>
        </r>
        <r>
          <rPr>
            <b/>
            <sz val="9"/>
            <color indexed="81"/>
            <rFont val="Tahoma"/>
            <family val="2"/>
          </rPr>
          <t>B</t>
        </r>
        <r>
          <rPr>
            <sz val="9"/>
            <color indexed="81"/>
            <rFont val="Tahoma"/>
            <family val="2"/>
          </rPr>
          <t xml:space="preserve"> related to:
25°C ambient temperature
-35°C evaporating temperature</t>
        </r>
      </text>
    </comment>
    <comment ref="E9" authorId="0" shapeId="0">
      <text>
        <r>
          <rPr>
            <sz val="9"/>
            <color indexed="81"/>
            <rFont val="Tahoma"/>
            <family val="2"/>
          </rPr>
          <t xml:space="preserve">
COP </t>
        </r>
        <r>
          <rPr>
            <b/>
            <sz val="9"/>
            <color indexed="81"/>
            <rFont val="Tahoma"/>
            <family val="2"/>
          </rPr>
          <t>B</t>
        </r>
        <r>
          <rPr>
            <sz val="9"/>
            <color indexed="81"/>
            <rFont val="Tahoma"/>
            <family val="2"/>
          </rPr>
          <t xml:space="preserve"> related to:
25°C ambient temperature
-35°C evaporating temperature</t>
        </r>
      </text>
    </comment>
    <comment ref="D10" authorId="0" shapeId="0">
      <text>
        <r>
          <rPr>
            <sz val="9"/>
            <color indexed="81"/>
            <rFont val="Tahoma"/>
            <family val="2"/>
          </rPr>
          <t xml:space="preserve">
DC </t>
        </r>
        <r>
          <rPr>
            <b/>
            <sz val="9"/>
            <color indexed="81"/>
            <rFont val="Tahoma"/>
            <family val="2"/>
          </rPr>
          <t>C</t>
        </r>
        <r>
          <rPr>
            <sz val="9"/>
            <color indexed="81"/>
            <rFont val="Tahoma"/>
            <family val="2"/>
          </rPr>
          <t xml:space="preserve"> related to:
15°C ambient temperature
-35°C evaporating temperature</t>
        </r>
      </text>
    </comment>
    <comment ref="E10" authorId="0" shapeId="0">
      <text>
        <r>
          <rPr>
            <sz val="9"/>
            <color indexed="81"/>
            <rFont val="Tahoma"/>
            <family val="2"/>
          </rPr>
          <t xml:space="preserve">
COP </t>
        </r>
        <r>
          <rPr>
            <b/>
            <sz val="9"/>
            <color indexed="81"/>
            <rFont val="Tahoma"/>
            <family val="2"/>
          </rPr>
          <t>C</t>
        </r>
        <r>
          <rPr>
            <sz val="9"/>
            <color indexed="81"/>
            <rFont val="Tahoma"/>
            <family val="2"/>
          </rPr>
          <t xml:space="preserve"> related to:
15°C ambient temperature
-35°C evaporating temperature</t>
        </r>
      </text>
    </comment>
    <comment ref="D11" authorId="0" shapeId="0">
      <text>
        <r>
          <rPr>
            <sz val="9"/>
            <color indexed="81"/>
            <rFont val="Tahoma"/>
            <family val="2"/>
          </rPr>
          <t xml:space="preserve">
DC </t>
        </r>
        <r>
          <rPr>
            <b/>
            <sz val="9"/>
            <color indexed="81"/>
            <rFont val="Tahoma"/>
            <family val="2"/>
          </rPr>
          <t>D</t>
        </r>
        <r>
          <rPr>
            <sz val="9"/>
            <color indexed="81"/>
            <rFont val="Tahoma"/>
            <family val="2"/>
          </rPr>
          <t xml:space="preserve"> related to:
5°C ambient temperature
-35°C evaporating temperature</t>
        </r>
      </text>
    </comment>
    <comment ref="E11" authorId="0" shapeId="0">
      <text>
        <r>
          <rPr>
            <sz val="9"/>
            <color indexed="81"/>
            <rFont val="Tahoma"/>
            <family val="2"/>
          </rPr>
          <t xml:space="preserve">
COP </t>
        </r>
        <r>
          <rPr>
            <b/>
            <sz val="9"/>
            <color indexed="81"/>
            <rFont val="Tahoma"/>
            <family val="2"/>
          </rPr>
          <t>D</t>
        </r>
        <r>
          <rPr>
            <sz val="9"/>
            <color indexed="81"/>
            <rFont val="Tahoma"/>
            <family val="2"/>
          </rPr>
          <t xml:space="preserve"> related to:
5°C ambient temperature
-35°C evaporating temperature</t>
        </r>
      </text>
    </comment>
  </commentList>
</comments>
</file>

<file path=xl/comments4.xml><?xml version="1.0" encoding="utf-8"?>
<comments xmlns="http://schemas.openxmlformats.org/spreadsheetml/2006/main">
  <authors>
    <author>Renz, Hermann</author>
  </authors>
  <commentList>
    <comment ref="E8" authorId="0" shapeId="0">
      <text>
        <r>
          <rPr>
            <sz val="9"/>
            <color indexed="81"/>
            <rFont val="Tahoma"/>
            <family val="2"/>
          </rPr>
          <t xml:space="preserve">
COP </t>
        </r>
        <r>
          <rPr>
            <b/>
            <sz val="9"/>
            <color indexed="81"/>
            <rFont val="Tahoma"/>
            <family val="2"/>
          </rPr>
          <t>A</t>
        </r>
        <r>
          <rPr>
            <sz val="9"/>
            <color indexed="81"/>
            <rFont val="Tahoma"/>
            <family val="2"/>
          </rPr>
          <t xml:space="preserve"> related to:
32°C ambient temperature
-35°C evaporating temperature</t>
        </r>
      </text>
    </comment>
    <comment ref="D9" authorId="0" shapeId="0">
      <text>
        <r>
          <rPr>
            <sz val="9"/>
            <color indexed="81"/>
            <rFont val="Tahoma"/>
            <family val="2"/>
          </rPr>
          <t xml:space="preserve">
DC </t>
        </r>
        <r>
          <rPr>
            <b/>
            <sz val="9"/>
            <color indexed="81"/>
            <rFont val="Tahoma"/>
            <family val="2"/>
          </rPr>
          <t>B</t>
        </r>
        <r>
          <rPr>
            <sz val="9"/>
            <color indexed="81"/>
            <rFont val="Tahoma"/>
            <family val="2"/>
          </rPr>
          <t xml:space="preserve"> related to:
25°C ambient temperature
-35°C evaporating temperature</t>
        </r>
      </text>
    </comment>
    <comment ref="E9" authorId="0" shapeId="0">
      <text>
        <r>
          <rPr>
            <sz val="9"/>
            <color indexed="81"/>
            <rFont val="Tahoma"/>
            <family val="2"/>
          </rPr>
          <t xml:space="preserve">
COP </t>
        </r>
        <r>
          <rPr>
            <b/>
            <sz val="9"/>
            <color indexed="81"/>
            <rFont val="Tahoma"/>
            <family val="2"/>
          </rPr>
          <t>B</t>
        </r>
        <r>
          <rPr>
            <sz val="9"/>
            <color indexed="81"/>
            <rFont val="Tahoma"/>
            <family val="2"/>
          </rPr>
          <t xml:space="preserve"> related to:
25°C ambient temperature
-35°C evaporating temperature</t>
        </r>
      </text>
    </comment>
    <comment ref="F9" authorId="0" shapeId="0">
      <text>
        <r>
          <rPr>
            <sz val="9"/>
            <color indexed="81"/>
            <rFont val="Tahoma"/>
            <family val="2"/>
          </rPr>
          <t xml:space="preserve">
DC </t>
        </r>
        <r>
          <rPr>
            <b/>
            <sz val="9"/>
            <color indexed="81"/>
            <rFont val="Tahoma"/>
            <family val="2"/>
          </rPr>
          <t>B</t>
        </r>
        <r>
          <rPr>
            <sz val="9"/>
            <color indexed="81"/>
            <rFont val="Tahoma"/>
            <family val="2"/>
          </rPr>
          <t xml:space="preserve"> related to:
25°C ambient temperature
-35°C evaporating temperature</t>
        </r>
      </text>
    </comment>
    <comment ref="G9" authorId="0" shapeId="0">
      <text>
        <r>
          <rPr>
            <sz val="9"/>
            <color indexed="81"/>
            <rFont val="Tahoma"/>
            <family val="2"/>
          </rPr>
          <t xml:space="preserve">
COP </t>
        </r>
        <r>
          <rPr>
            <b/>
            <sz val="9"/>
            <color indexed="81"/>
            <rFont val="Tahoma"/>
            <family val="2"/>
          </rPr>
          <t>B</t>
        </r>
        <r>
          <rPr>
            <sz val="9"/>
            <color indexed="81"/>
            <rFont val="Tahoma"/>
            <family val="2"/>
          </rPr>
          <t xml:space="preserve"> related to:
25°C ambient temperature
-35°C evaporating temperature</t>
        </r>
      </text>
    </comment>
    <comment ref="D10" authorId="0" shapeId="0">
      <text>
        <r>
          <rPr>
            <sz val="9"/>
            <color indexed="81"/>
            <rFont val="Tahoma"/>
            <family val="2"/>
          </rPr>
          <t xml:space="preserve">
DC </t>
        </r>
        <r>
          <rPr>
            <b/>
            <sz val="9"/>
            <color indexed="81"/>
            <rFont val="Tahoma"/>
            <family val="2"/>
          </rPr>
          <t>C</t>
        </r>
        <r>
          <rPr>
            <sz val="9"/>
            <color indexed="81"/>
            <rFont val="Tahoma"/>
            <family val="2"/>
          </rPr>
          <t xml:space="preserve"> related to:
15°C ambient temperature
-35°C evaporating temperature</t>
        </r>
      </text>
    </comment>
    <comment ref="E10" authorId="0" shapeId="0">
      <text>
        <r>
          <rPr>
            <sz val="9"/>
            <color indexed="81"/>
            <rFont val="Tahoma"/>
            <family val="2"/>
          </rPr>
          <t xml:space="preserve">
COP </t>
        </r>
        <r>
          <rPr>
            <b/>
            <sz val="9"/>
            <color indexed="81"/>
            <rFont val="Tahoma"/>
            <family val="2"/>
          </rPr>
          <t>C</t>
        </r>
        <r>
          <rPr>
            <sz val="9"/>
            <color indexed="81"/>
            <rFont val="Tahoma"/>
            <family val="2"/>
          </rPr>
          <t xml:space="preserve"> related to:
15°C ambient temperature
-35°C evaporating temperature</t>
        </r>
      </text>
    </comment>
    <comment ref="F10" authorId="0" shapeId="0">
      <text>
        <r>
          <rPr>
            <sz val="9"/>
            <color indexed="81"/>
            <rFont val="Tahoma"/>
            <family val="2"/>
          </rPr>
          <t xml:space="preserve">
DC </t>
        </r>
        <r>
          <rPr>
            <b/>
            <sz val="9"/>
            <color indexed="81"/>
            <rFont val="Tahoma"/>
            <family val="2"/>
          </rPr>
          <t>C</t>
        </r>
        <r>
          <rPr>
            <sz val="9"/>
            <color indexed="81"/>
            <rFont val="Tahoma"/>
            <family val="2"/>
          </rPr>
          <t xml:space="preserve"> related to:
15°C ambient temperature
-35°C evaporating temperature</t>
        </r>
      </text>
    </comment>
    <comment ref="G10" authorId="0" shapeId="0">
      <text>
        <r>
          <rPr>
            <sz val="9"/>
            <color indexed="81"/>
            <rFont val="Tahoma"/>
            <family val="2"/>
          </rPr>
          <t xml:space="preserve">
COP </t>
        </r>
        <r>
          <rPr>
            <b/>
            <sz val="9"/>
            <color indexed="81"/>
            <rFont val="Tahoma"/>
            <family val="2"/>
          </rPr>
          <t>C</t>
        </r>
        <r>
          <rPr>
            <sz val="9"/>
            <color indexed="81"/>
            <rFont val="Tahoma"/>
            <family val="2"/>
          </rPr>
          <t xml:space="preserve"> related to:
15°C ambient temperature
-35°C evaporating temperature</t>
        </r>
      </text>
    </comment>
    <comment ref="D11" authorId="0" shapeId="0">
      <text>
        <r>
          <rPr>
            <sz val="9"/>
            <color indexed="81"/>
            <rFont val="Tahoma"/>
            <family val="2"/>
          </rPr>
          <t xml:space="preserve">
DC </t>
        </r>
        <r>
          <rPr>
            <b/>
            <sz val="9"/>
            <color indexed="81"/>
            <rFont val="Tahoma"/>
            <family val="2"/>
          </rPr>
          <t>D</t>
        </r>
        <r>
          <rPr>
            <sz val="9"/>
            <color indexed="81"/>
            <rFont val="Tahoma"/>
            <family val="2"/>
          </rPr>
          <t xml:space="preserve"> related to:
5°C ambient temperature
-35°C evaporating temperature</t>
        </r>
      </text>
    </comment>
    <comment ref="E11" authorId="0" shapeId="0">
      <text>
        <r>
          <rPr>
            <sz val="9"/>
            <color indexed="81"/>
            <rFont val="Tahoma"/>
            <family val="2"/>
          </rPr>
          <t xml:space="preserve">
COP </t>
        </r>
        <r>
          <rPr>
            <b/>
            <sz val="9"/>
            <color indexed="81"/>
            <rFont val="Tahoma"/>
            <family val="2"/>
          </rPr>
          <t>D</t>
        </r>
        <r>
          <rPr>
            <sz val="9"/>
            <color indexed="81"/>
            <rFont val="Tahoma"/>
            <family val="2"/>
          </rPr>
          <t xml:space="preserve"> related to:
5°C ambient temperature
-35°C evaporating temperature</t>
        </r>
      </text>
    </comment>
    <comment ref="F11" authorId="0" shapeId="0">
      <text>
        <r>
          <rPr>
            <sz val="9"/>
            <color indexed="81"/>
            <rFont val="Tahoma"/>
            <family val="2"/>
          </rPr>
          <t xml:space="preserve">
DC </t>
        </r>
        <r>
          <rPr>
            <b/>
            <sz val="9"/>
            <color indexed="81"/>
            <rFont val="Tahoma"/>
            <family val="2"/>
          </rPr>
          <t>D</t>
        </r>
        <r>
          <rPr>
            <sz val="9"/>
            <color indexed="81"/>
            <rFont val="Tahoma"/>
            <family val="2"/>
          </rPr>
          <t xml:space="preserve"> related to:
5°C ambient temperature
-35°C evaporating temperature</t>
        </r>
      </text>
    </comment>
    <comment ref="G11" authorId="0" shapeId="0">
      <text>
        <r>
          <rPr>
            <sz val="9"/>
            <color indexed="81"/>
            <rFont val="Tahoma"/>
            <family val="2"/>
          </rPr>
          <t xml:space="preserve">
COP </t>
        </r>
        <r>
          <rPr>
            <b/>
            <sz val="9"/>
            <color indexed="81"/>
            <rFont val="Tahoma"/>
            <family val="2"/>
          </rPr>
          <t>D</t>
        </r>
        <r>
          <rPr>
            <sz val="9"/>
            <color indexed="81"/>
            <rFont val="Tahoma"/>
            <family val="2"/>
          </rPr>
          <t xml:space="preserve"> related to:
5°C ambient temperature
-35°C evaporating temperature</t>
        </r>
      </text>
    </comment>
  </commentList>
</comments>
</file>

<file path=xl/sharedStrings.xml><?xml version="1.0" encoding="utf-8"?>
<sst xmlns="http://schemas.openxmlformats.org/spreadsheetml/2006/main" count="201" uniqueCount="70">
  <si>
    <t xml:space="preserve">Need to be filled in </t>
  </si>
  <si>
    <t>COPPL</t>
  </si>
  <si>
    <t xml:space="preserve">Automatically filled in </t>
  </si>
  <si>
    <t>COP</t>
  </si>
  <si>
    <t>(=DC(full load)*Partload)</t>
  </si>
  <si>
    <r>
      <t>(=P</t>
    </r>
    <r>
      <rPr>
        <b/>
        <vertAlign val="subscript"/>
        <sz val="10"/>
        <color indexed="8"/>
        <rFont val="Calibri"/>
        <family val="2"/>
      </rPr>
      <t>R</t>
    </r>
    <r>
      <rPr>
        <b/>
        <sz val="10"/>
        <color indexed="8"/>
        <rFont val="Calibri"/>
        <family val="2"/>
      </rPr>
      <t>/DC)</t>
    </r>
  </si>
  <si>
    <t>j</t>
  </si>
  <si>
    <t>Tj (°C)</t>
  </si>
  <si>
    <t>hj</t>
  </si>
  <si>
    <t>partload%</t>
  </si>
  <si>
    <t>refrigeration demand</t>
  </si>
  <si>
    <t>Ph*Tj</t>
  </si>
  <si>
    <t>PH*Tj/COPDC</t>
  </si>
  <si>
    <t>D</t>
  </si>
  <si>
    <t>C</t>
  </si>
  <si>
    <t>B</t>
  </si>
  <si>
    <t>A</t>
  </si>
  <si>
    <t>total</t>
  </si>
  <si>
    <t>SEPR</t>
  </si>
  <si>
    <t>COP A</t>
  </si>
  <si>
    <t>COP B</t>
  </si>
  <si>
    <t>COP C</t>
  </si>
  <si>
    <t>COP D</t>
  </si>
  <si>
    <t>Capacity Ratio CR</t>
  </si>
  <si>
    <t>COP at this DC (measured or calculated)</t>
  </si>
  <si>
    <t>Strasbourg temperature profile</t>
  </si>
  <si>
    <t xml:space="preserve">What is SEPR?  Seasonal Energy Performance Ratio </t>
  </si>
  <si>
    <t>About this calculation tool</t>
  </si>
  <si>
    <t>COP at Part Load COP(PL)</t>
  </si>
  <si>
    <t>(=COP@full cap)*(1-Cd*(1-CR))</t>
  </si>
  <si>
    <t>How to use the tool</t>
  </si>
  <si>
    <t xml:space="preserve">This calculation tool is provided to help suppliers to calculate the Seasonal Energy Performance Ratio (SEPR) for their products based upon 4 rating point measurements (or calculations) of COP. </t>
  </si>
  <si>
    <t>−</t>
  </si>
  <si>
    <r>
      <t xml:space="preserve">Condensing Unit (MT) </t>
    </r>
    <r>
      <rPr>
        <b/>
        <sz val="12"/>
        <rFont val="Calibri"/>
        <family val="2"/>
      </rPr>
      <t>−</t>
    </r>
    <r>
      <rPr>
        <b/>
        <sz val="12"/>
        <rFont val="Arial"/>
        <family val="2"/>
      </rPr>
      <t xml:space="preserve"> Step Capacity Control</t>
    </r>
  </si>
  <si>
    <t>DC in kW (measured or calculated)</t>
  </si>
  <si>
    <t>Declared cooling capacity at full load 
i.e. Point A (DC, in kW)</t>
  </si>
  <si>
    <t>Use default for Cd or measured value if verified by test</t>
  </si>
  <si>
    <t xml:space="preserve">For frther information see </t>
  </si>
  <si>
    <t>"ReadMe" page</t>
  </si>
  <si>
    <r>
      <t xml:space="preserve">Condensing Unit (MT) </t>
    </r>
    <r>
      <rPr>
        <b/>
        <sz val="12"/>
        <rFont val="Calibri"/>
        <family val="2"/>
      </rPr>
      <t>−</t>
    </r>
    <r>
      <rPr>
        <b/>
        <sz val="12"/>
        <rFont val="Arial"/>
        <family val="2"/>
      </rPr>
      <t xml:space="preserve"> Fix Capacity or Stepless Capacity Control</t>
    </r>
  </si>
  <si>
    <t>DC at part load (measured or calculated)</t>
  </si>
  <si>
    <r>
      <t>COP</t>
    </r>
    <r>
      <rPr>
        <b/>
        <sz val="10"/>
        <color rgb="FFFF0000"/>
        <rFont val="Arial"/>
        <family val="2"/>
      </rPr>
      <t xml:space="preserve"> at part load </t>
    </r>
    <r>
      <rPr>
        <b/>
        <sz val="10"/>
        <rFont val="Arial"/>
        <family val="2"/>
      </rPr>
      <t>(measured or calculated)</t>
    </r>
  </si>
  <si>
    <r>
      <t>Cooling demand (P</t>
    </r>
    <r>
      <rPr>
        <b/>
        <vertAlign val="subscript"/>
        <sz val="10"/>
        <rFont val="Arial"/>
        <family val="2"/>
      </rPr>
      <t>R</t>
    </r>
    <r>
      <rPr>
        <b/>
        <sz val="10"/>
        <rFont val="Arial"/>
        <family val="2"/>
      </rPr>
      <t xml:space="preserve">) </t>
    </r>
  </si>
  <si>
    <r>
      <t>(=P</t>
    </r>
    <r>
      <rPr>
        <b/>
        <vertAlign val="subscript"/>
        <sz val="10"/>
        <rFont val="Calibri"/>
        <family val="2"/>
      </rPr>
      <t>R</t>
    </r>
    <r>
      <rPr>
        <b/>
        <sz val="10"/>
        <rFont val="Calibri"/>
        <family val="2"/>
      </rPr>
      <t>/DC)</t>
    </r>
  </si>
  <si>
    <t>Degradation Calculation</t>
  </si>
  <si>
    <r>
      <t xml:space="preserve">Condensing Unit (LT) </t>
    </r>
    <r>
      <rPr>
        <b/>
        <sz val="12"/>
        <rFont val="Calibri"/>
        <family val="2"/>
      </rPr>
      <t>−</t>
    </r>
    <r>
      <rPr>
        <b/>
        <sz val="12"/>
        <rFont val="Arial"/>
        <family val="2"/>
      </rPr>
      <t xml:space="preserve"> Fix Capacity or Stepless Capacity Control</t>
    </r>
  </si>
  <si>
    <r>
      <t xml:space="preserve">Condensing Unit (LT) </t>
    </r>
    <r>
      <rPr>
        <b/>
        <sz val="12"/>
        <rFont val="Calibri"/>
        <family val="2"/>
      </rPr>
      <t>−</t>
    </r>
    <r>
      <rPr>
        <b/>
        <sz val="12"/>
        <rFont val="Arial"/>
        <family val="2"/>
      </rPr>
      <t xml:space="preserve"> Step Capacity Control</t>
    </r>
  </si>
  <si>
    <t>It is intended to assist suppliers to assess the seasonal performance of their products according to a methodology that is to be used under the proposed European ecodesign regulation for condensing units.</t>
  </si>
  <si>
    <t>To use the spreadsheet:</t>
  </si>
  <si>
    <t xml:space="preserve">1.  Please insert the full load rated capacity in cell D3, </t>
  </si>
  <si>
    <t>2.  AND THEN declared rated capacity at the 3 part load rating points (B, C and D - cells D9:11)</t>
  </si>
  <si>
    <t>The spreadsheet then calculates the SEPR automatically using a linear interpolation between the rating points A, B, C, and D and an assumption of a constant capacity for temperatures above A and below D.</t>
  </si>
  <si>
    <t>3.  Insert the declared COP at 4 rating points (cells E8:11).</t>
  </si>
  <si>
    <t>AIR (inlet)</t>
  </si>
  <si>
    <t>Degradation 
coefficient Cd</t>
  </si>
  <si>
    <r>
      <t xml:space="preserve">Degradation Coefficient (Cd) at part load for </t>
    </r>
    <r>
      <rPr>
        <u/>
        <sz val="14"/>
        <rFont val="Arial"/>
        <family val="2"/>
      </rPr>
      <t>fix capacity units</t>
    </r>
    <r>
      <rPr>
        <sz val="14"/>
        <rFont val="Arial"/>
        <family val="2"/>
      </rPr>
      <t xml:space="preserve">: </t>
    </r>
  </si>
  <si>
    <t xml:space="preserve">Since condensing units are no functional system Cd can not be determined by test.  </t>
  </si>
  <si>
    <t>Temperature References (°C):</t>
  </si>
  <si>
    <t xml:space="preserve">Evaporation </t>
  </si>
  <si>
    <t>MT</t>
  </si>
  <si>
    <t>LT</t>
  </si>
  <si>
    <r>
      <t xml:space="preserve">For this case the default degradation coefficient </t>
    </r>
    <r>
      <rPr>
        <u/>
        <sz val="12"/>
        <rFont val="Arial"/>
        <family val="2"/>
      </rPr>
      <t>Cd shall be 0.25.</t>
    </r>
    <r>
      <rPr>
        <sz val="12"/>
        <rFont val="Arial"/>
        <family val="2"/>
      </rPr>
      <t xml:space="preserve"> </t>
    </r>
  </si>
  <si>
    <t xml:space="preserve">Calculation according to prEN13215:2015, Annex A </t>
  </si>
  <si>
    <r>
      <t xml:space="preserve">COP at part load for </t>
    </r>
    <r>
      <rPr>
        <u/>
        <sz val="14"/>
        <rFont val="Arial"/>
        <family val="2"/>
      </rPr>
      <t>fix capacity units</t>
    </r>
    <r>
      <rPr>
        <sz val="14"/>
        <rFont val="Arial"/>
        <family val="2"/>
      </rPr>
      <t xml:space="preserve">: </t>
    </r>
  </si>
  <si>
    <r>
      <t xml:space="preserve">For this case the default degradation coefficient </t>
    </r>
    <r>
      <rPr>
        <u/>
        <sz val="12"/>
        <rFont val="Arial"/>
        <family val="2"/>
      </rPr>
      <t>Cd shall be 0.25.</t>
    </r>
  </si>
  <si>
    <t>Tool version 1.4.2_rev06.16</t>
  </si>
  <si>
    <t>This tool is provided free of charge and in good faith but without guarantee of accuracy. Users should satisfy themselves that the output meets the requirements of EU Regulation No. 2015/1095.
Calculation methodology is based on prEN13215:2015 Annex A.</t>
  </si>
  <si>
    <r>
      <t>SEPR</t>
    </r>
    <r>
      <rPr>
        <sz val="12"/>
        <rFont val="Calibri"/>
        <family val="2"/>
      </rPr>
      <t xml:space="preserve"> is the seasonal energy performance ratio of a condensing unit. It is calculated from the COP of the condensing unit at </t>
    </r>
    <r>
      <rPr>
        <b/>
        <sz val="12"/>
        <rFont val="Calibri"/>
        <family val="2"/>
      </rPr>
      <t>4 different ambient temperatures (see table) and cooling loads</t>
    </r>
    <r>
      <rPr>
        <sz val="12"/>
        <rFont val="Calibri"/>
        <family val="2"/>
      </rPr>
      <t xml:space="preserve">, called </t>
    </r>
    <r>
      <rPr>
        <b/>
        <sz val="12"/>
        <rFont val="Calibri"/>
        <family val="2"/>
      </rPr>
      <t>rating points</t>
    </r>
    <r>
      <rPr>
        <sz val="12"/>
        <rFont val="Calibri"/>
        <family val="2"/>
      </rPr>
      <t xml:space="preserve">. The required rating points are specified in prEN13215:2015, Annex A, showing for each rating point the necessary part load ratio and condenser inlet air dry bulb temperature. Ambient temperature references see table. </t>
    </r>
  </si>
  <si>
    <t>Due to different load profiles for MT and LT conditions there are in total four sheets for SEPR calculation: Two each for fixed capacity and stepless condensing units and two more for stepped capacity condensing units. Use the one appropriate to the condensing unit.</t>
  </si>
  <si>
    <t>4.  In case of step capacity control also insert part load DC and COP at 3 rating points (B, C, D - cells F9:F11 and G9:G11)</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</si>
</sst>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 _€_-;\-* #,##0.00\ _€_-;_-* &quot;-&quot;??\ _€_-;_-@_-"/>
    <numFmt numFmtId="164" formatCode="_-* #,##0\ _€_-;\-* #,##0\ _€_-;_-* &quot;-&quot;??\ _€_-;_-@_-"/>
    <numFmt numFmtId="165" formatCode="_-* #,##0.0\ _€_-;\-* #,##0.0\ _€_-;_-* &quot;-&quot;??\ _€_-;_-@_-"/>
    <numFmt numFmtId="166" formatCode="yyyy\-mm\-dd;@"/>
    <numFmt numFmtId="167" formatCode="#,##0.00_ ;\-#,##0.00\ "/>
  </numFmts>
  <fonts count="41" x14ac:knownFonts="1">
    <font>
      <sz val="10"/>
      <name val="Arial"/>
    </font>
    <font>
      <sz val="11"/>
      <color theme="1"/>
      <name val="Calibri"/>
      <family val="2"/>
      <scheme val="minor"/>
    </font>
    <font>
      <sz val="10"/>
      <name val="Arial"/>
      <family val="2"/>
    </font>
    <font>
      <sz val="8"/>
      <name val="Arial"/>
      <family val="2"/>
    </font>
    <font>
      <sz val="10"/>
      <name val="Arial"/>
      <family val="2"/>
    </font>
    <font>
      <b/>
      <sz val="10"/>
      <name val="Arial"/>
      <family val="2"/>
    </font>
    <font>
      <b/>
      <sz val="8"/>
      <name val="Arial"/>
      <family val="2"/>
    </font>
    <font>
      <sz val="10"/>
      <color indexed="8"/>
      <name val="Arial"/>
      <family val="2"/>
    </font>
    <font>
      <b/>
      <sz val="10"/>
      <color indexed="8"/>
      <name val="Arial"/>
      <family val="2"/>
    </font>
    <font>
      <b/>
      <sz val="10"/>
      <color indexed="8"/>
      <name val="Calibri"/>
      <family val="2"/>
    </font>
    <font>
      <b/>
      <vertAlign val="subscript"/>
      <sz val="10"/>
      <color indexed="8"/>
      <name val="Calibri"/>
      <family val="2"/>
    </font>
    <font>
      <sz val="8"/>
      <color indexed="8"/>
      <name val="Calibri"/>
      <family val="2"/>
    </font>
    <font>
      <b/>
      <sz val="12"/>
      <name val="Arial"/>
      <family val="2"/>
    </font>
    <font>
      <sz val="12"/>
      <name val="Calibri"/>
      <family val="2"/>
    </font>
    <font>
      <b/>
      <sz val="12"/>
      <name val="Calibri"/>
      <family val="2"/>
    </font>
    <font>
      <b/>
      <sz val="14"/>
      <color indexed="8"/>
      <name val="Arial"/>
      <family val="2"/>
    </font>
    <font>
      <i/>
      <sz val="10"/>
      <name val="Arial"/>
      <family val="2"/>
    </font>
    <font>
      <u/>
      <sz val="10"/>
      <color theme="10"/>
      <name val="Arial"/>
      <family val="2"/>
    </font>
    <font>
      <sz val="12"/>
      <name val="Calibri"/>
      <family val="2"/>
      <scheme val="minor"/>
    </font>
    <font>
      <b/>
      <u/>
      <sz val="12"/>
      <name val="Calibri"/>
      <family val="2"/>
      <scheme val="minor"/>
    </font>
    <font>
      <b/>
      <sz val="12"/>
      <name val="Calibri"/>
      <family val="2"/>
      <scheme val="minor"/>
    </font>
    <font>
      <sz val="12"/>
      <color rgb="FFFF0000"/>
      <name val="Calibri"/>
      <family val="2"/>
      <scheme val="minor"/>
    </font>
    <font>
      <b/>
      <sz val="10"/>
      <color rgb="FFFF0000"/>
      <name val="Arial"/>
      <family val="2"/>
    </font>
    <font>
      <b/>
      <sz val="8"/>
      <name val="Calibri"/>
      <family val="2"/>
    </font>
    <font>
      <sz val="12"/>
      <name val="Arial"/>
      <family val="2"/>
    </font>
    <font>
      <sz val="10"/>
      <color rgb="FFFF0000"/>
      <name val="Arial"/>
      <family val="2"/>
    </font>
    <font>
      <b/>
      <vertAlign val="subscript"/>
      <sz val="10"/>
      <name val="Arial"/>
      <family val="2"/>
    </font>
    <font>
      <b/>
      <sz val="10"/>
      <name val="Calibri"/>
      <family val="2"/>
    </font>
    <font>
      <b/>
      <vertAlign val="subscript"/>
      <sz val="10"/>
      <name val="Calibri"/>
      <family val="2"/>
    </font>
    <font>
      <b/>
      <i/>
      <sz val="10"/>
      <name val="Arial"/>
      <family val="2"/>
    </font>
    <font>
      <strike/>
      <sz val="12"/>
      <color rgb="FFFF0000"/>
      <name val="Calibri"/>
      <family val="2"/>
      <scheme val="minor"/>
    </font>
    <font>
      <sz val="10"/>
      <color rgb="FFFF33CC"/>
      <name val="Arial"/>
      <family val="2"/>
    </font>
    <font>
      <sz val="8"/>
      <name val="Calibri"/>
      <family val="2"/>
    </font>
    <font>
      <sz val="11"/>
      <color rgb="FFFF33CC"/>
      <name val="Calibri"/>
      <family val="2"/>
      <scheme val="minor"/>
    </font>
    <font>
      <sz val="10"/>
      <color theme="1"/>
      <name val="Arial"/>
      <family val="2"/>
    </font>
    <font>
      <sz val="9"/>
      <color indexed="81"/>
      <name val="Tahoma"/>
      <family val="2"/>
    </font>
    <font>
      <b/>
      <sz val="9"/>
      <color indexed="81"/>
      <name val="Tahoma"/>
      <family val="2"/>
    </font>
    <font>
      <sz val="14"/>
      <name val="Arial"/>
      <family val="2"/>
    </font>
    <font>
      <u/>
      <sz val="14"/>
      <name val="Arial"/>
      <family val="2"/>
    </font>
    <font>
      <sz val="8"/>
      <color rgb="FFFF33CC"/>
      <name val="Calibri"/>
      <family val="2"/>
    </font>
    <font>
      <u/>
      <sz val="12"/>
      <name val="Arial"/>
      <family val="2"/>
    </font>
  </fonts>
  <fills count="9">
    <fill>
      <patternFill patternType="none"/>
    </fill>
    <fill>
      <patternFill patternType="gray125"/>
    </fill>
    <fill>
      <patternFill patternType="solid">
        <fgColor indexed="44"/>
        <bgColor indexed="64"/>
      </patternFill>
    </fill>
    <fill>
      <patternFill patternType="solid">
        <fgColor indexed="11"/>
        <bgColor indexed="64"/>
      </patternFill>
    </fill>
    <fill>
      <patternFill patternType="solid">
        <fgColor indexed="45"/>
        <bgColor indexed="64"/>
      </patternFill>
    </fill>
    <fill>
      <patternFill patternType="solid">
        <fgColor indexed="26"/>
        <bgColor indexed="64"/>
      </patternFill>
    </fill>
    <fill>
      <patternFill patternType="solid">
        <fgColor rgb="FFFFFFCC"/>
        <bgColor indexed="64"/>
      </patternFill>
    </fill>
    <fill>
      <patternFill patternType="solid">
        <fgColor rgb="FF99CCFF"/>
        <bgColor indexed="64"/>
      </patternFill>
    </fill>
    <fill>
      <patternFill patternType="solid">
        <fgColor rgb="FFCCCCFF"/>
        <bgColor indexed="64"/>
      </patternFill>
    </fill>
  </fills>
  <borders count="5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style="medium">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bottom style="thin">
        <color rgb="FFFF0000"/>
      </bottom>
      <diagonal/>
    </border>
    <border>
      <left style="thin">
        <color rgb="FFFF0000"/>
      </left>
      <right style="thin">
        <color rgb="FFFF0000"/>
      </right>
      <top style="thin">
        <color rgb="FFFF0000"/>
      </top>
      <bottom style="thin">
        <color rgb="FFFF0000"/>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style="thin">
        <color rgb="FFFF0000"/>
      </left>
      <right style="thin">
        <color rgb="FFFF0000"/>
      </right>
      <top style="thin">
        <color rgb="FFFF0000"/>
      </top>
      <bottom style="medium">
        <color indexed="64"/>
      </bottom>
      <diagonal/>
    </border>
    <border>
      <left style="medium">
        <color rgb="FFFF0000"/>
      </left>
      <right style="medium">
        <color rgb="FFFF0000"/>
      </right>
      <top style="medium">
        <color rgb="FFFF0000"/>
      </top>
      <bottom style="medium">
        <color rgb="FFFF0000"/>
      </bottom>
      <diagonal/>
    </border>
    <border>
      <left style="medium">
        <color rgb="FFFF0000"/>
      </left>
      <right/>
      <top style="medium">
        <color rgb="FFFF0000"/>
      </top>
      <bottom style="medium">
        <color rgb="FFFF0000"/>
      </bottom>
      <diagonal/>
    </border>
    <border>
      <left/>
      <right style="thin">
        <color rgb="FFFF0000"/>
      </right>
      <top style="thin">
        <color rgb="FFFF0000"/>
      </top>
      <bottom style="medium">
        <color indexed="64"/>
      </bottom>
      <diagonal/>
    </border>
    <border>
      <left style="thin">
        <color rgb="FFFF0000"/>
      </left>
      <right/>
      <top style="thin">
        <color rgb="FFFF0000"/>
      </top>
      <bottom style="medium">
        <color indexed="64"/>
      </bottom>
      <diagonal/>
    </border>
    <border>
      <left style="medium">
        <color rgb="FFFF0000"/>
      </left>
      <right style="medium">
        <color indexed="64"/>
      </right>
      <top style="medium">
        <color indexed="64"/>
      </top>
      <bottom style="thin">
        <color indexed="64"/>
      </bottom>
      <diagonal/>
    </border>
    <border>
      <left style="medium">
        <color rgb="FFFF0000"/>
      </left>
      <right style="medium">
        <color indexed="64"/>
      </right>
      <top style="thin">
        <color indexed="64"/>
      </top>
      <bottom style="thin">
        <color indexed="64"/>
      </bottom>
      <diagonal/>
    </border>
    <border>
      <left style="medium">
        <color rgb="FFFF0000"/>
      </left>
      <right style="medium">
        <color indexed="64"/>
      </right>
      <top style="thin">
        <color indexed="64"/>
      </top>
      <bottom style="medium">
        <color indexed="64"/>
      </bottom>
      <diagonal/>
    </border>
    <border>
      <left style="medium">
        <color rgb="FFFF0000"/>
      </left>
      <right style="thin">
        <color rgb="FFFF0000"/>
      </right>
      <top style="medium">
        <color indexed="64"/>
      </top>
      <bottom style="thin">
        <color rgb="FFFF0000"/>
      </bottom>
      <diagonal/>
    </border>
    <border>
      <left style="medium">
        <color rgb="FFFF0000"/>
      </left>
      <right style="thin">
        <color rgb="FFFF0000"/>
      </right>
      <top style="thin">
        <color rgb="FFFF0000"/>
      </top>
      <bottom style="thin">
        <color rgb="FFFF0000"/>
      </bottom>
      <diagonal/>
    </border>
    <border>
      <left style="medium">
        <color rgb="FFFF0000"/>
      </left>
      <right style="thin">
        <color rgb="FFFF0000"/>
      </right>
      <top style="thin">
        <color rgb="FFFF0000"/>
      </top>
      <bottom style="medium">
        <color indexed="64"/>
      </bottom>
      <diagonal/>
    </border>
    <border>
      <left style="thin">
        <color rgb="FFFF0000"/>
      </left>
      <right/>
      <top style="medium">
        <color indexed="64"/>
      </top>
      <bottom style="thin">
        <color rgb="FFFF0000"/>
      </bottom>
      <diagonal/>
    </border>
    <border>
      <left style="thin">
        <color rgb="FFFF0000"/>
      </left>
      <right style="medium">
        <color rgb="FFFF0000"/>
      </right>
      <top style="medium">
        <color indexed="64"/>
      </top>
      <bottom style="thin">
        <color rgb="FFFF0000"/>
      </bottom>
      <diagonal/>
    </border>
  </borders>
  <cellStyleXfs count="9">
    <xf numFmtId="0" fontId="0" fillId="0" borderId="0"/>
    <xf numFmtId="43" fontId="2" fillId="0" borderId="0" applyFont="0" applyFill="0" applyBorder="0" applyAlignment="0" applyProtection="0"/>
    <xf numFmtId="0" fontId="17" fillId="0" borderId="0" applyNumberFormat="0" applyFill="0" applyBorder="0" applyAlignment="0" applyProtection="0">
      <alignment vertical="top"/>
      <protection locked="0"/>
    </xf>
    <xf numFmtId="0" fontId="4" fillId="0" borderId="0"/>
    <xf numFmtId="9" fontId="2" fillId="0" borderId="0" applyFont="0" applyFill="0" applyBorder="0" applyAlignment="0" applyProtection="0"/>
    <xf numFmtId="0" fontId="2" fillId="0" borderId="0"/>
    <xf numFmtId="43" fontId="2" fillId="0" borderId="0" applyFont="0" applyFill="0" applyBorder="0" applyAlignment="0" applyProtection="0"/>
    <xf numFmtId="0" fontId="1" fillId="0" borderId="0"/>
    <xf numFmtId="9" fontId="2" fillId="0" borderId="0" applyFont="0" applyFill="0" applyBorder="0" applyAlignment="0" applyProtection="0"/>
  </cellStyleXfs>
  <cellXfs count="192">
    <xf numFmtId="0" fontId="0" fillId="0" borderId="0" xfId="0"/>
    <xf numFmtId="0" fontId="0" fillId="0" borderId="0" xfId="0" applyAlignment="1">
      <alignment horizontal="center"/>
    </xf>
    <xf numFmtId="0" fontId="3" fillId="0" borderId="0" xfId="3" applyFont="1" applyFill="1"/>
    <xf numFmtId="2" fontId="4" fillId="2" borderId="9" xfId="3" applyNumberFormat="1" applyFont="1" applyFill="1" applyBorder="1" applyAlignment="1">
      <alignment horizontal="center"/>
    </xf>
    <xf numFmtId="2" fontId="4" fillId="2" borderId="10" xfId="3" applyNumberFormat="1" applyFont="1" applyFill="1" applyBorder="1" applyAlignment="1">
      <alignment horizontal="center"/>
    </xf>
    <xf numFmtId="43" fontId="4" fillId="2" borderId="9" xfId="1" applyNumberFormat="1" applyFont="1" applyFill="1" applyBorder="1"/>
    <xf numFmtId="43" fontId="4" fillId="2" borderId="11" xfId="1" applyFont="1" applyFill="1" applyBorder="1"/>
    <xf numFmtId="2" fontId="4" fillId="2" borderId="15" xfId="3" applyNumberFormat="1" applyFont="1" applyFill="1" applyBorder="1" applyAlignment="1">
      <alignment horizontal="center"/>
    </xf>
    <xf numFmtId="2" fontId="4" fillId="2" borderId="16" xfId="3" applyNumberFormat="1" applyFont="1" applyFill="1" applyBorder="1" applyAlignment="1">
      <alignment horizontal="center"/>
    </xf>
    <xf numFmtId="43" fontId="4" fillId="2" borderId="15" xfId="1" applyFont="1" applyFill="1" applyBorder="1"/>
    <xf numFmtId="2" fontId="4" fillId="2" borderId="17" xfId="3" applyNumberFormat="1" applyFont="1" applyFill="1" applyBorder="1" applyAlignment="1">
      <alignment horizontal="center"/>
    </xf>
    <xf numFmtId="43" fontId="4" fillId="2" borderId="17" xfId="1" applyFont="1" applyFill="1" applyBorder="1"/>
    <xf numFmtId="0" fontId="11" fillId="0" borderId="0" xfId="0" applyFont="1" applyAlignment="1">
      <alignment horizontal="center" vertical="center" wrapText="1"/>
    </xf>
    <xf numFmtId="43" fontId="8" fillId="4" borderId="18" xfId="1" applyFont="1" applyFill="1" applyBorder="1" applyAlignment="1" applyProtection="1">
      <alignment horizontal="center" vertical="center" wrapText="1"/>
      <protection locked="0"/>
    </xf>
    <xf numFmtId="43" fontId="8" fillId="4" borderId="19" xfId="1" applyFont="1" applyFill="1" applyBorder="1" applyAlignment="1" applyProtection="1">
      <alignment horizontal="center" vertical="center" wrapText="1"/>
      <protection locked="0"/>
    </xf>
    <xf numFmtId="43" fontId="8" fillId="4" borderId="20" xfId="1" applyFont="1" applyFill="1" applyBorder="1" applyAlignment="1" applyProtection="1">
      <alignment horizontal="center" vertical="center" wrapText="1"/>
      <protection locked="0"/>
    </xf>
    <xf numFmtId="43" fontId="8" fillId="2" borderId="18" xfId="1" applyFont="1" applyFill="1" applyBorder="1" applyAlignment="1">
      <alignment horizontal="center" vertical="center" wrapText="1"/>
    </xf>
    <xf numFmtId="43" fontId="8" fillId="2" borderId="19" xfId="1" applyFont="1" applyFill="1" applyBorder="1" applyAlignment="1">
      <alignment horizontal="center" vertical="center" wrapText="1"/>
    </xf>
    <xf numFmtId="43" fontId="8" fillId="2" borderId="20" xfId="1" applyFont="1" applyFill="1" applyBorder="1" applyAlignment="1">
      <alignment horizontal="center" vertical="center" wrapText="1"/>
    </xf>
    <xf numFmtId="0" fontId="11" fillId="0" borderId="0" xfId="0" applyFont="1" applyAlignment="1">
      <alignment horizontal="center"/>
    </xf>
    <xf numFmtId="164" fontId="7" fillId="4" borderId="21" xfId="1" applyNumberFormat="1" applyFont="1" applyFill="1" applyBorder="1" applyAlignment="1" applyProtection="1">
      <alignment horizontal="center"/>
      <protection locked="0"/>
    </xf>
    <xf numFmtId="0" fontId="7" fillId="4" borderId="22" xfId="1" applyNumberFormat="1" applyFont="1" applyFill="1" applyBorder="1" applyAlignment="1" applyProtection="1">
      <alignment horizontal="center"/>
      <protection locked="0"/>
    </xf>
    <xf numFmtId="165" fontId="7" fillId="4" borderId="23" xfId="1" applyNumberFormat="1" applyFont="1" applyFill="1" applyBorder="1" applyAlignment="1" applyProtection="1">
      <alignment horizontal="center"/>
      <protection locked="0"/>
    </xf>
    <xf numFmtId="9" fontId="7" fillId="2" borderId="21" xfId="4" applyFont="1" applyFill="1" applyBorder="1" applyAlignment="1">
      <alignment horizontal="center"/>
    </xf>
    <xf numFmtId="164" fontId="7" fillId="4" borderId="24" xfId="1" applyNumberFormat="1" applyFont="1" applyFill="1" applyBorder="1" applyAlignment="1" applyProtection="1">
      <alignment horizontal="center"/>
      <protection locked="0"/>
    </xf>
    <xf numFmtId="0" fontId="7" fillId="4" borderId="25" xfId="1" applyNumberFormat="1" applyFont="1" applyFill="1" applyBorder="1" applyAlignment="1" applyProtection="1">
      <alignment horizontal="center"/>
      <protection locked="0"/>
    </xf>
    <xf numFmtId="165" fontId="7" fillId="4" borderId="26" xfId="1" applyNumberFormat="1" applyFont="1" applyFill="1" applyBorder="1" applyAlignment="1" applyProtection="1">
      <alignment horizontal="center"/>
      <protection locked="0"/>
    </xf>
    <xf numFmtId="9" fontId="7" fillId="2" borderId="24" xfId="4" applyFont="1" applyFill="1" applyBorder="1" applyAlignment="1">
      <alignment horizontal="center"/>
    </xf>
    <xf numFmtId="43" fontId="7" fillId="2" borderId="25" xfId="1" applyFont="1" applyFill="1" applyBorder="1" applyAlignment="1">
      <alignment horizontal="center"/>
    </xf>
    <xf numFmtId="164" fontId="7" fillId="2" borderId="25" xfId="1" applyNumberFormat="1" applyFont="1" applyFill="1" applyBorder="1" applyAlignment="1">
      <alignment horizontal="center"/>
    </xf>
    <xf numFmtId="164" fontId="7" fillId="2" borderId="26" xfId="1" applyNumberFormat="1" applyFont="1" applyFill="1" applyBorder="1" applyAlignment="1">
      <alignment horizontal="center"/>
    </xf>
    <xf numFmtId="0" fontId="7" fillId="4" borderId="25" xfId="1" quotePrefix="1" applyNumberFormat="1" applyFont="1" applyFill="1" applyBorder="1" applyAlignment="1" applyProtection="1">
      <alignment horizontal="center"/>
      <protection locked="0"/>
    </xf>
    <xf numFmtId="0" fontId="11" fillId="0" borderId="12" xfId="0" applyFont="1" applyBorder="1" applyAlignment="1">
      <alignment horizontal="center"/>
    </xf>
    <xf numFmtId="164" fontId="7" fillId="4" borderId="18" xfId="1" applyNumberFormat="1" applyFont="1" applyFill="1" applyBorder="1" applyAlignment="1" applyProtection="1">
      <alignment horizontal="center"/>
      <protection locked="0"/>
    </xf>
    <xf numFmtId="0" fontId="7" fillId="4" borderId="19" xfId="1" applyNumberFormat="1" applyFont="1" applyFill="1" applyBorder="1" applyAlignment="1" applyProtection="1">
      <alignment horizontal="center"/>
      <protection locked="0"/>
    </xf>
    <xf numFmtId="165" fontId="7" fillId="4" borderId="20" xfId="1" applyNumberFormat="1" applyFont="1" applyFill="1" applyBorder="1" applyAlignment="1" applyProtection="1">
      <alignment horizontal="center"/>
      <protection locked="0"/>
    </xf>
    <xf numFmtId="9" fontId="7" fillId="2" borderId="5" xfId="4" applyFont="1" applyFill="1" applyBorder="1" applyAlignment="1">
      <alignment horizontal="center"/>
    </xf>
    <xf numFmtId="43" fontId="7" fillId="2" borderId="20" xfId="1" applyFont="1" applyFill="1" applyBorder="1" applyAlignment="1">
      <alignment horizontal="center"/>
    </xf>
    <xf numFmtId="164" fontId="7" fillId="2" borderId="20" xfId="1" applyNumberFormat="1" applyFont="1" applyFill="1" applyBorder="1" applyAlignment="1">
      <alignment horizontal="center"/>
    </xf>
    <xf numFmtId="164" fontId="7" fillId="4" borderId="27" xfId="1" applyNumberFormat="1" applyFont="1" applyFill="1" applyBorder="1" applyAlignment="1" applyProtection="1">
      <alignment horizontal="center"/>
      <protection locked="0"/>
    </xf>
    <xf numFmtId="0" fontId="7" fillId="4" borderId="28" xfId="1" applyNumberFormat="1" applyFont="1" applyFill="1" applyBorder="1" applyAlignment="1" applyProtection="1">
      <alignment horizontal="center"/>
      <protection locked="0"/>
    </xf>
    <xf numFmtId="165" fontId="7" fillId="4" borderId="29" xfId="1" applyNumberFormat="1" applyFont="1" applyFill="1" applyBorder="1" applyAlignment="1" applyProtection="1">
      <alignment horizontal="center"/>
      <protection locked="0"/>
    </xf>
    <xf numFmtId="9" fontId="7" fillId="2" borderId="27" xfId="4" applyFont="1" applyFill="1" applyBorder="1" applyAlignment="1">
      <alignment horizontal="center"/>
    </xf>
    <xf numFmtId="43" fontId="7" fillId="2" borderId="28" xfId="1" applyFont="1" applyFill="1" applyBorder="1" applyAlignment="1">
      <alignment horizontal="center"/>
    </xf>
    <xf numFmtId="164" fontId="7" fillId="2" borderId="28" xfId="1" applyNumberFormat="1" applyFont="1" applyFill="1" applyBorder="1" applyAlignment="1">
      <alignment horizontal="center"/>
    </xf>
    <xf numFmtId="164" fontId="7" fillId="2" borderId="29" xfId="1" applyNumberFormat="1" applyFont="1" applyFill="1" applyBorder="1" applyAlignment="1">
      <alignment horizontal="center"/>
    </xf>
    <xf numFmtId="43" fontId="7" fillId="2" borderId="22" xfId="1" applyFont="1" applyFill="1" applyBorder="1" applyAlignment="1">
      <alignment horizontal="center"/>
    </xf>
    <xf numFmtId="164" fontId="7" fillId="2" borderId="22" xfId="1" applyNumberFormat="1" applyFont="1" applyFill="1" applyBorder="1" applyAlignment="1">
      <alignment horizontal="center"/>
    </xf>
    <xf numFmtId="164" fontId="7" fillId="2" borderId="23" xfId="1" applyNumberFormat="1" applyFont="1" applyFill="1" applyBorder="1" applyAlignment="1">
      <alignment horizontal="center"/>
    </xf>
    <xf numFmtId="164" fontId="7" fillId="4" borderId="30" xfId="1" applyNumberFormat="1" applyFont="1" applyFill="1" applyBorder="1" applyAlignment="1" applyProtection="1">
      <alignment horizontal="center"/>
      <protection locked="0"/>
    </xf>
    <xf numFmtId="0" fontId="7" fillId="4" borderId="31" xfId="1" applyNumberFormat="1" applyFont="1" applyFill="1" applyBorder="1" applyAlignment="1" applyProtection="1">
      <alignment horizontal="center"/>
      <protection locked="0"/>
    </xf>
    <xf numFmtId="165" fontId="7" fillId="4" borderId="32" xfId="1" applyNumberFormat="1" applyFont="1" applyFill="1" applyBorder="1" applyAlignment="1" applyProtection="1">
      <alignment horizontal="center"/>
      <protection locked="0"/>
    </xf>
    <xf numFmtId="9" fontId="7" fillId="2" borderId="30" xfId="4" applyFont="1" applyFill="1" applyBorder="1" applyAlignment="1">
      <alignment horizontal="center"/>
    </xf>
    <xf numFmtId="43" fontId="7" fillId="2" borderId="31" xfId="1" applyFont="1" applyFill="1" applyBorder="1" applyAlignment="1">
      <alignment horizontal="center"/>
    </xf>
    <xf numFmtId="164" fontId="7" fillId="2" borderId="31" xfId="1" applyNumberFormat="1" applyFont="1" applyFill="1" applyBorder="1" applyAlignment="1">
      <alignment horizontal="center"/>
    </xf>
    <xf numFmtId="164" fontId="7" fillId="2" borderId="32" xfId="1" applyNumberFormat="1" applyFont="1" applyFill="1" applyBorder="1" applyAlignment="1">
      <alignment horizontal="center"/>
    </xf>
    <xf numFmtId="0" fontId="7" fillId="0" borderId="0" xfId="0" applyFont="1" applyAlignment="1">
      <alignment horizontal="center"/>
    </xf>
    <xf numFmtId="0" fontId="7" fillId="2" borderId="33" xfId="0" applyFont="1" applyFill="1" applyBorder="1" applyAlignment="1">
      <alignment horizontal="center"/>
    </xf>
    <xf numFmtId="164" fontId="7" fillId="2" borderId="34" xfId="0" applyNumberFormat="1" applyFont="1" applyFill="1" applyBorder="1" applyAlignment="1">
      <alignment horizontal="center"/>
    </xf>
    <xf numFmtId="164" fontId="7" fillId="2" borderId="35" xfId="0" applyNumberFormat="1" applyFont="1" applyFill="1" applyBorder="1" applyAlignment="1">
      <alignment horizontal="center"/>
    </xf>
    <xf numFmtId="0" fontId="4" fillId="0" borderId="0" xfId="3" applyFont="1"/>
    <xf numFmtId="0" fontId="4" fillId="0" borderId="36" xfId="3" applyFont="1" applyBorder="1"/>
    <xf numFmtId="0" fontId="4" fillId="0" borderId="37" xfId="3" applyFont="1" applyBorder="1"/>
    <xf numFmtId="0" fontId="4" fillId="0" borderId="38" xfId="3" applyFont="1" applyBorder="1"/>
    <xf numFmtId="0" fontId="7" fillId="0" borderId="0" xfId="0" applyFont="1"/>
    <xf numFmtId="0" fontId="7" fillId="0" borderId="0" xfId="0" applyFont="1" applyAlignment="1">
      <alignment horizontal="center" vertical="center" wrapText="1"/>
    </xf>
    <xf numFmtId="43" fontId="8" fillId="4" borderId="18" xfId="1" applyFont="1" applyFill="1" applyBorder="1" applyAlignment="1">
      <alignment horizontal="center" vertical="center" wrapText="1"/>
    </xf>
    <xf numFmtId="43" fontId="8" fillId="4" borderId="19" xfId="1" applyFont="1" applyFill="1" applyBorder="1" applyAlignment="1">
      <alignment horizontal="center" vertical="center" wrapText="1"/>
    </xf>
    <xf numFmtId="43" fontId="8" fillId="4" borderId="20" xfId="1" applyFont="1" applyFill="1" applyBorder="1" applyAlignment="1">
      <alignment horizontal="center" vertical="center" wrapText="1"/>
    </xf>
    <xf numFmtId="0" fontId="7" fillId="0" borderId="0" xfId="0" applyFont="1" applyFill="1" applyBorder="1" applyAlignment="1">
      <alignment horizontal="center"/>
    </xf>
    <xf numFmtId="0" fontId="7" fillId="0" borderId="12" xfId="0" applyFont="1" applyBorder="1" applyAlignment="1">
      <alignment horizontal="center"/>
    </xf>
    <xf numFmtId="0" fontId="17" fillId="0" borderId="0" xfId="2" applyAlignment="1" applyProtection="1"/>
    <xf numFmtId="0" fontId="0" fillId="0" borderId="39" xfId="0" applyBorder="1" applyAlignment="1">
      <alignment horizontal="center"/>
    </xf>
    <xf numFmtId="0" fontId="15" fillId="2" borderId="12" xfId="0" applyFont="1" applyFill="1" applyBorder="1" applyAlignment="1">
      <alignment horizontal="center"/>
    </xf>
    <xf numFmtId="43" fontId="15" fillId="2" borderId="14" xfId="1" applyFont="1" applyFill="1" applyBorder="1" applyAlignment="1">
      <alignment horizontal="center"/>
    </xf>
    <xf numFmtId="0" fontId="16" fillId="0" borderId="0" xfId="0" applyFont="1" applyAlignment="1">
      <alignment horizontal="center" vertical="top"/>
    </xf>
    <xf numFmtId="15" fontId="16" fillId="0" borderId="0" xfId="0" applyNumberFormat="1" applyFont="1" applyAlignment="1">
      <alignment horizontal="center"/>
    </xf>
    <xf numFmtId="43" fontId="4" fillId="2" borderId="11" xfId="1" applyNumberFormat="1" applyFont="1" applyFill="1" applyBorder="1"/>
    <xf numFmtId="0" fontId="0" fillId="0" borderId="0" xfId="0" applyBorder="1" applyAlignment="1">
      <alignment horizontal="center"/>
    </xf>
    <xf numFmtId="0" fontId="24" fillId="0" borderId="0" xfId="0" applyFont="1" applyAlignment="1">
      <alignment horizontal="center"/>
    </xf>
    <xf numFmtId="0" fontId="7" fillId="0" borderId="0" xfId="0" applyFont="1" applyAlignment="1">
      <alignment horizontal="center" wrapText="1"/>
    </xf>
    <xf numFmtId="2" fontId="25" fillId="5" borderId="0" xfId="0" applyNumberFormat="1" applyFont="1" applyFill="1" applyBorder="1" applyAlignment="1" applyProtection="1">
      <alignment horizontal="center"/>
      <protection locked="0"/>
    </xf>
    <xf numFmtId="2" fontId="25" fillId="6" borderId="40" xfId="1" applyNumberFormat="1" applyFont="1" applyFill="1" applyBorder="1" applyAlignment="1" applyProtection="1">
      <alignment horizontal="center" vertical="center"/>
      <protection locked="0"/>
    </xf>
    <xf numFmtId="2" fontId="25" fillId="5" borderId="41" xfId="0" applyNumberFormat="1" applyFont="1" applyFill="1" applyBorder="1" applyAlignment="1" applyProtection="1">
      <alignment horizontal="center"/>
      <protection locked="0"/>
    </xf>
    <xf numFmtId="2" fontId="25" fillId="5" borderId="40" xfId="0" applyNumberFormat="1" applyFont="1" applyFill="1" applyBorder="1" applyAlignment="1" applyProtection="1">
      <alignment horizontal="center"/>
      <protection locked="0"/>
    </xf>
    <xf numFmtId="2" fontId="25" fillId="6" borderId="42" xfId="1" applyNumberFormat="1" applyFont="1" applyFill="1" applyBorder="1" applyAlignment="1" applyProtection="1">
      <alignment horizontal="center" vertical="center"/>
      <protection locked="0"/>
    </xf>
    <xf numFmtId="0" fontId="12" fillId="0" borderId="0" xfId="0" applyFont="1" applyAlignment="1">
      <alignment horizontal="left"/>
    </xf>
    <xf numFmtId="2" fontId="25" fillId="5" borderId="43" xfId="0" applyNumberFormat="1" applyFont="1" applyFill="1" applyBorder="1" applyAlignment="1" applyProtection="1">
      <alignment horizontal="center"/>
      <protection locked="0"/>
    </xf>
    <xf numFmtId="2" fontId="22" fillId="5" borderId="44" xfId="0" applyNumberFormat="1" applyFont="1" applyFill="1" applyBorder="1" applyAlignment="1" applyProtection="1">
      <alignment horizontal="center" vertical="center"/>
      <protection locked="0"/>
    </xf>
    <xf numFmtId="0" fontId="2" fillId="5" borderId="45" xfId="5" applyFont="1" applyFill="1" applyBorder="1" applyAlignment="1">
      <alignment horizontal="center"/>
    </xf>
    <xf numFmtId="0" fontId="25" fillId="0" borderId="12" xfId="5" applyFont="1" applyBorder="1" applyAlignment="1"/>
    <xf numFmtId="0" fontId="5" fillId="0" borderId="13" xfId="5" applyFont="1" applyBorder="1" applyAlignment="1"/>
    <xf numFmtId="0" fontId="2" fillId="0" borderId="13" xfId="5" applyFont="1" applyBorder="1" applyAlignment="1">
      <alignment horizontal="center"/>
    </xf>
    <xf numFmtId="0" fontId="2" fillId="0" borderId="14" xfId="5" applyFont="1" applyBorder="1" applyAlignment="1">
      <alignment horizontal="center"/>
    </xf>
    <xf numFmtId="0" fontId="2" fillId="2" borderId="8" xfId="5" applyFont="1" applyFill="1" applyBorder="1" applyAlignment="1">
      <alignment horizontal="center"/>
    </xf>
    <xf numFmtId="0" fontId="2" fillId="0" borderId="12" xfId="5" applyFont="1" applyBorder="1" applyAlignment="1"/>
    <xf numFmtId="0" fontId="2" fillId="0" borderId="13" xfId="5" applyFont="1" applyBorder="1" applyAlignment="1"/>
    <xf numFmtId="0" fontId="2" fillId="4" borderId="12" xfId="5" applyFont="1" applyFill="1" applyBorder="1" applyAlignment="1">
      <alignment horizontal="center"/>
    </xf>
    <xf numFmtId="0" fontId="2" fillId="3" borderId="12" xfId="5" applyFont="1" applyFill="1" applyBorder="1" applyAlignment="1">
      <alignment horizontal="center"/>
    </xf>
    <xf numFmtId="0" fontId="2" fillId="0" borderId="12" xfId="0" applyFont="1" applyBorder="1" applyAlignment="1">
      <alignment horizontal="left"/>
    </xf>
    <xf numFmtId="0" fontId="2" fillId="0" borderId="0" xfId="5" applyFont="1" applyAlignment="1">
      <alignment horizontal="center"/>
    </xf>
    <xf numFmtId="0" fontId="22" fillId="0" borderId="0" xfId="0" applyFont="1" applyAlignment="1">
      <alignment horizontal="left"/>
    </xf>
    <xf numFmtId="0" fontId="2" fillId="0" borderId="0" xfId="0" applyFont="1" applyAlignment="1">
      <alignment horizontal="center"/>
    </xf>
    <xf numFmtId="2" fontId="25" fillId="6" borderId="46" xfId="1" applyNumberFormat="1" applyFont="1" applyFill="1" applyBorder="1" applyAlignment="1" applyProtection="1">
      <alignment horizontal="center" vertical="center"/>
      <protection locked="0"/>
    </xf>
    <xf numFmtId="0" fontId="27" fillId="8" borderId="7" xfId="5" applyFont="1" applyFill="1" applyBorder="1" applyAlignment="1">
      <alignment horizontal="center"/>
    </xf>
    <xf numFmtId="2" fontId="25" fillId="5" borderId="47" xfId="0" applyNumberFormat="1" applyFont="1" applyFill="1" applyBorder="1" applyAlignment="1" applyProtection="1">
      <alignment horizontal="center"/>
      <protection locked="0"/>
    </xf>
    <xf numFmtId="43" fontId="4" fillId="3" borderId="48" xfId="1" applyFont="1" applyFill="1" applyBorder="1" applyAlignment="1" applyProtection="1">
      <alignment horizontal="center"/>
      <protection locked="0"/>
    </xf>
    <xf numFmtId="43" fontId="4" fillId="3" borderId="49" xfId="1" applyFont="1" applyFill="1" applyBorder="1" applyAlignment="1" applyProtection="1">
      <alignment horizontal="center"/>
      <protection locked="0"/>
    </xf>
    <xf numFmtId="43" fontId="4" fillId="3" borderId="50" xfId="1" applyFont="1" applyFill="1" applyBorder="1" applyAlignment="1" applyProtection="1">
      <alignment horizontal="center"/>
      <protection locked="0"/>
    </xf>
    <xf numFmtId="43" fontId="5" fillId="8" borderId="1" xfId="6" applyNumberFormat="1" applyFont="1" applyFill="1" applyBorder="1" applyAlignment="1">
      <alignment horizontal="center" vertical="center" wrapText="1"/>
    </xf>
    <xf numFmtId="0" fontId="5" fillId="8" borderId="4" xfId="3" applyFont="1" applyFill="1" applyBorder="1" applyAlignment="1">
      <alignment horizontal="center"/>
    </xf>
    <xf numFmtId="0" fontId="9" fillId="8" borderId="8" xfId="5" applyFont="1" applyFill="1" applyBorder="1" applyAlignment="1">
      <alignment horizontal="center"/>
    </xf>
    <xf numFmtId="0" fontId="9" fillId="8" borderId="6" xfId="5" applyFont="1" applyFill="1" applyBorder="1" applyAlignment="1">
      <alignment horizontal="center"/>
    </xf>
    <xf numFmtId="1" fontId="5" fillId="8" borderId="4" xfId="3" applyNumberFormat="1" applyFont="1" applyFill="1" applyBorder="1"/>
    <xf numFmtId="0" fontId="5" fillId="8" borderId="2" xfId="5" applyFont="1" applyFill="1" applyBorder="1" applyAlignment="1">
      <alignment horizontal="center"/>
    </xf>
    <xf numFmtId="1" fontId="5" fillId="8" borderId="6" xfId="3" applyNumberFormat="1" applyFont="1" applyFill="1" applyBorder="1" applyAlignment="1">
      <alignment horizontal="center"/>
    </xf>
    <xf numFmtId="0" fontId="27" fillId="8" borderId="8" xfId="5" applyFont="1" applyFill="1" applyBorder="1" applyAlignment="1">
      <alignment horizontal="center"/>
    </xf>
    <xf numFmtId="0" fontId="27" fillId="8" borderId="6" xfId="5" applyFont="1" applyFill="1" applyBorder="1" applyAlignment="1">
      <alignment horizontal="center"/>
    </xf>
    <xf numFmtId="1" fontId="3" fillId="8" borderId="12" xfId="3" applyNumberFormat="1" applyFont="1" applyFill="1" applyBorder="1"/>
    <xf numFmtId="1" fontId="3" fillId="8" borderId="13" xfId="3" applyNumberFormat="1" applyFont="1" applyFill="1" applyBorder="1"/>
    <xf numFmtId="0" fontId="6" fillId="8" borderId="13" xfId="5" applyFont="1" applyFill="1" applyBorder="1" applyAlignment="1">
      <alignment horizontal="center"/>
    </xf>
    <xf numFmtId="0" fontId="12" fillId="8" borderId="12" xfId="5" applyFont="1" applyFill="1" applyBorder="1" applyAlignment="1">
      <alignment horizontal="center"/>
    </xf>
    <xf numFmtId="0" fontId="12" fillId="8" borderId="13" xfId="5" applyFont="1" applyFill="1" applyBorder="1" applyAlignment="1">
      <alignment horizontal="center"/>
    </xf>
    <xf numFmtId="0" fontId="6" fillId="8" borderId="14" xfId="5" applyFont="1" applyFill="1" applyBorder="1" applyAlignment="1">
      <alignment horizontal="center"/>
    </xf>
    <xf numFmtId="1" fontId="3" fillId="8" borderId="1" xfId="3" applyNumberFormat="1" applyFont="1" applyFill="1" applyBorder="1"/>
    <xf numFmtId="1" fontId="3" fillId="8" borderId="2" xfId="3" applyNumberFormat="1" applyFont="1" applyFill="1" applyBorder="1"/>
    <xf numFmtId="0" fontId="6" fillId="8" borderId="2" xfId="5" applyFont="1" applyFill="1" applyBorder="1" applyAlignment="1">
      <alignment horizontal="center"/>
    </xf>
    <xf numFmtId="0" fontId="6" fillId="8" borderId="5" xfId="5" applyFont="1" applyFill="1" applyBorder="1" applyAlignment="1">
      <alignment horizontal="center"/>
    </xf>
    <xf numFmtId="0" fontId="12" fillId="8" borderId="1" xfId="5" applyFont="1" applyFill="1" applyBorder="1" applyAlignment="1">
      <alignment horizontal="center"/>
    </xf>
    <xf numFmtId="0" fontId="6" fillId="8" borderId="3" xfId="5" applyFont="1" applyFill="1" applyBorder="1" applyAlignment="1">
      <alignment horizontal="center"/>
    </xf>
    <xf numFmtId="0" fontId="9" fillId="8" borderId="7" xfId="5" applyFont="1" applyFill="1" applyBorder="1" applyAlignment="1">
      <alignment horizontal="center"/>
    </xf>
    <xf numFmtId="0" fontId="7" fillId="0" borderId="12" xfId="5" applyFont="1" applyBorder="1" applyAlignment="1">
      <alignment vertical="center"/>
    </xf>
    <xf numFmtId="0" fontId="29" fillId="0" borderId="0" xfId="0" applyFont="1" applyAlignment="1">
      <alignment horizontal="left" vertical="center"/>
    </xf>
    <xf numFmtId="15" fontId="16" fillId="0" borderId="0" xfId="0" applyNumberFormat="1" applyFont="1" applyAlignment="1">
      <alignment horizontal="center" vertical="center"/>
    </xf>
    <xf numFmtId="2" fontId="4" fillId="2" borderId="37" xfId="3" applyNumberFormat="1" applyFont="1" applyFill="1" applyBorder="1" applyAlignment="1">
      <alignment horizontal="center"/>
    </xf>
    <xf numFmtId="2" fontId="4" fillId="2" borderId="38" xfId="3" applyNumberFormat="1" applyFont="1" applyFill="1" applyBorder="1" applyAlignment="1">
      <alignment horizontal="center"/>
    </xf>
    <xf numFmtId="2" fontId="2" fillId="7" borderId="51" xfId="5" applyNumberFormat="1" applyFont="1" applyFill="1" applyBorder="1" applyAlignment="1" applyProtection="1">
      <alignment horizontal="center"/>
      <protection locked="0"/>
    </xf>
    <xf numFmtId="2" fontId="25" fillId="6" borderId="52" xfId="1" applyNumberFormat="1" applyFont="1" applyFill="1" applyBorder="1" applyAlignment="1" applyProtection="1">
      <alignment horizontal="center" vertical="center"/>
      <protection locked="0"/>
    </xf>
    <xf numFmtId="2" fontId="25" fillId="6" borderId="53" xfId="1" applyNumberFormat="1" applyFont="1" applyFill="1" applyBorder="1" applyAlignment="1" applyProtection="1">
      <alignment horizontal="center" vertical="center"/>
      <protection locked="0"/>
    </xf>
    <xf numFmtId="0" fontId="2" fillId="0" borderId="0" xfId="5"/>
    <xf numFmtId="166" fontId="21" fillId="0" borderId="0" xfId="7" applyNumberFormat="1" applyFont="1" applyAlignment="1">
      <alignment horizontal="left"/>
    </xf>
    <xf numFmtId="0" fontId="19" fillId="0" borderId="0" xfId="7" applyFont="1" applyAlignment="1">
      <alignment wrapText="1"/>
    </xf>
    <xf numFmtId="0" fontId="18" fillId="0" borderId="0" xfId="7" applyFont="1" applyAlignment="1">
      <alignment wrapText="1"/>
    </xf>
    <xf numFmtId="0" fontId="30" fillId="0" borderId="0" xfId="7" applyFont="1" applyAlignment="1">
      <alignment wrapText="1"/>
    </xf>
    <xf numFmtId="0" fontId="20" fillId="0" borderId="0" xfId="7" applyFont="1" applyAlignment="1">
      <alignment wrapText="1"/>
    </xf>
    <xf numFmtId="0" fontId="18" fillId="0" borderId="0" xfId="7" applyFont="1"/>
    <xf numFmtId="0" fontId="5" fillId="0" borderId="0" xfId="5" applyFont="1"/>
    <xf numFmtId="0" fontId="2" fillId="0" borderId="0" xfId="5" applyFont="1"/>
    <xf numFmtId="0" fontId="2" fillId="0" borderId="0" xfId="5" applyFont="1" applyAlignment="1">
      <alignment horizontal="left" vertical="center" wrapText="1"/>
    </xf>
    <xf numFmtId="0" fontId="5" fillId="0" borderId="0" xfId="5" applyFont="1" applyAlignment="1">
      <alignment horizontal="center" vertical="center" wrapText="1"/>
    </xf>
    <xf numFmtId="0" fontId="2" fillId="0" borderId="0" xfId="5" applyFont="1" applyAlignment="1">
      <alignment horizontal="center" vertical="center" wrapText="1"/>
    </xf>
    <xf numFmtId="0" fontId="0" fillId="0" borderId="0" xfId="0" applyFont="1"/>
    <xf numFmtId="0" fontId="32" fillId="0" borderId="0" xfId="5" applyFont="1" applyAlignment="1">
      <alignment horizontal="center" vertical="center" wrapText="1"/>
    </xf>
    <xf numFmtId="0" fontId="32" fillId="0" borderId="0" xfId="5" applyFont="1" applyAlignment="1">
      <alignment horizontal="center"/>
    </xf>
    <xf numFmtId="0" fontId="33" fillId="0" borderId="0" xfId="0" applyFont="1"/>
    <xf numFmtId="0" fontId="34" fillId="0" borderId="0" xfId="0" applyFont="1" applyAlignment="1">
      <alignment horizontal="left" indent="3"/>
    </xf>
    <xf numFmtId="0" fontId="31" fillId="0" borderId="0" xfId="0" applyFont="1" applyAlignment="1">
      <alignment horizontal="justify"/>
    </xf>
    <xf numFmtId="0" fontId="34" fillId="0" borderId="0" xfId="0" applyFont="1" applyAlignment="1">
      <alignment horizontal="justify"/>
    </xf>
    <xf numFmtId="0" fontId="19" fillId="0" borderId="0" xfId="0" applyFont="1" applyAlignment="1">
      <alignment wrapText="1"/>
    </xf>
    <xf numFmtId="0" fontId="18" fillId="0" borderId="0" xfId="0" applyFont="1" applyAlignment="1">
      <alignment wrapText="1"/>
    </xf>
    <xf numFmtId="0" fontId="18" fillId="0" borderId="0" xfId="0" applyNumberFormat="1" applyFont="1" applyAlignment="1">
      <alignment wrapText="1"/>
    </xf>
    <xf numFmtId="0" fontId="18" fillId="0" borderId="0" xfId="0" applyNumberFormat="1" applyFont="1" applyAlignment="1">
      <alignment horizontal="left" wrapText="1" indent="2"/>
    </xf>
    <xf numFmtId="0" fontId="18" fillId="0" borderId="0" xfId="0" applyFont="1" applyAlignment="1">
      <alignment horizontal="left" wrapText="1" indent="2"/>
    </xf>
    <xf numFmtId="0" fontId="18" fillId="0" borderId="0" xfId="0" applyFont="1"/>
    <xf numFmtId="0" fontId="30" fillId="0" borderId="0" xfId="0" applyFont="1" applyAlignment="1">
      <alignment wrapText="1"/>
    </xf>
    <xf numFmtId="0" fontId="20" fillId="0" borderId="0" xfId="0" applyFont="1" applyAlignment="1">
      <alignment wrapText="1"/>
    </xf>
    <xf numFmtId="0" fontId="23" fillId="2" borderId="54" xfId="0" applyFont="1" applyFill="1" applyBorder="1" applyAlignment="1">
      <alignment horizontal="center"/>
    </xf>
    <xf numFmtId="0" fontId="23" fillId="2" borderId="55" xfId="0" applyFont="1" applyFill="1" applyBorder="1" applyAlignment="1">
      <alignment horizontal="center"/>
    </xf>
    <xf numFmtId="0" fontId="37" fillId="0" borderId="0" xfId="0" applyFont="1"/>
    <xf numFmtId="0" fontId="39" fillId="0" borderId="0" xfId="5" applyFont="1" applyAlignment="1">
      <alignment horizontal="center"/>
    </xf>
    <xf numFmtId="0" fontId="24" fillId="0" borderId="0" xfId="0" applyFont="1"/>
    <xf numFmtId="43" fontId="2" fillId="2" borderId="11" xfId="1" applyNumberFormat="1" applyFont="1" applyFill="1" applyBorder="1"/>
    <xf numFmtId="43" fontId="2" fillId="2" borderId="11" xfId="1" applyFont="1" applyFill="1" applyBorder="1"/>
    <xf numFmtId="0" fontId="5" fillId="0" borderId="0" xfId="0" applyFont="1" applyAlignment="1">
      <alignment horizontal="center" vertical="center"/>
    </xf>
    <xf numFmtId="166" fontId="2" fillId="0" borderId="0" xfId="0" applyNumberFormat="1" applyFont="1" applyAlignment="1">
      <alignment horizontal="center" vertical="center"/>
    </xf>
    <xf numFmtId="0" fontId="5" fillId="0" borderId="0" xfId="7" applyFont="1"/>
    <xf numFmtId="166" fontId="18" fillId="0" borderId="0" xfId="7" applyNumberFormat="1" applyFont="1" applyAlignment="1">
      <alignment horizontal="left"/>
    </xf>
    <xf numFmtId="167" fontId="7" fillId="4" borderId="23" xfId="1" applyNumberFormat="1" applyFont="1" applyFill="1" applyBorder="1" applyAlignment="1" applyProtection="1">
      <alignment horizontal="center"/>
      <protection locked="0"/>
    </xf>
    <xf numFmtId="167" fontId="7" fillId="4" borderId="26" xfId="1" applyNumberFormat="1" applyFont="1" applyFill="1" applyBorder="1" applyAlignment="1" applyProtection="1">
      <alignment horizontal="center"/>
      <protection locked="0"/>
    </xf>
    <xf numFmtId="167" fontId="7" fillId="4" borderId="20" xfId="1" applyNumberFormat="1" applyFont="1" applyFill="1" applyBorder="1" applyAlignment="1" applyProtection="1">
      <alignment horizontal="center"/>
      <protection locked="0"/>
    </xf>
    <xf numFmtId="167" fontId="7" fillId="4" borderId="29" xfId="1" applyNumberFormat="1" applyFont="1" applyFill="1" applyBorder="1" applyAlignment="1" applyProtection="1">
      <alignment horizontal="center"/>
      <protection locked="0"/>
    </xf>
    <xf numFmtId="167" fontId="7" fillId="4" borderId="32" xfId="1" applyNumberFormat="1" applyFont="1" applyFill="1" applyBorder="1" applyAlignment="1" applyProtection="1">
      <alignment horizontal="center"/>
      <protection locked="0"/>
    </xf>
    <xf numFmtId="0" fontId="0" fillId="0" borderId="0" xfId="0" applyBorder="1" applyAlignment="1">
      <alignment horizontal="center"/>
    </xf>
    <xf numFmtId="0" fontId="5" fillId="5" borderId="12" xfId="5" applyFont="1" applyFill="1" applyBorder="1" applyAlignment="1">
      <alignment vertical="center" wrapText="1"/>
    </xf>
    <xf numFmtId="0" fontId="5" fillId="5" borderId="13" xfId="5" applyFont="1" applyFill="1" applyBorder="1" applyAlignment="1">
      <alignment vertical="center" wrapText="1"/>
    </xf>
    <xf numFmtId="2" fontId="5" fillId="6" borderId="4" xfId="0" applyNumberFormat="1" applyFont="1" applyFill="1" applyBorder="1" applyAlignment="1">
      <alignment horizontal="center" vertical="center" wrapText="1"/>
    </xf>
    <xf numFmtId="2" fontId="5" fillId="6" borderId="6" xfId="0" applyNumberFormat="1" applyFont="1" applyFill="1" applyBorder="1" applyAlignment="1">
      <alignment horizontal="center" vertical="center" wrapText="1"/>
    </xf>
    <xf numFmtId="43" fontId="5" fillId="6" borderId="4" xfId="6" applyNumberFormat="1" applyFont="1" applyFill="1" applyBorder="1" applyAlignment="1">
      <alignment horizontal="center" vertical="center" wrapText="1"/>
    </xf>
    <xf numFmtId="43" fontId="5" fillId="6" borderId="6" xfId="6" applyNumberFormat="1" applyFont="1" applyFill="1" applyBorder="1" applyAlignment="1">
      <alignment horizontal="center" vertical="center" wrapText="1"/>
    </xf>
    <xf numFmtId="0" fontId="7" fillId="0" borderId="0" xfId="0" applyFont="1" applyBorder="1" applyAlignment="1">
      <alignment horizontal="center"/>
    </xf>
    <xf numFmtId="0" fontId="2" fillId="0" borderId="0" xfId="5" applyFont="1" applyAlignment="1">
      <alignment vertical="center"/>
    </xf>
    <xf numFmtId="0" fontId="13" fillId="0" borderId="0" xfId="5" applyFont="1" applyAlignment="1">
      <alignment horizontal="center"/>
    </xf>
  </cellXfs>
  <cellStyles count="9">
    <cellStyle name="Dezimal 2" xfId="6"/>
    <cellStyle name="Komma" xfId="1" builtinId="3"/>
    <cellStyle name="Link" xfId="2" builtinId="8"/>
    <cellStyle name="Normal_SEER-HSPF calculation example 35class model" xfId="3"/>
    <cellStyle name="Prozent" xfId="4" builtinId="5"/>
    <cellStyle name="Prozent 2" xfId="8"/>
    <cellStyle name="Standard" xfId="0" builtinId="0"/>
    <cellStyle name="Standard 2" xfId="5"/>
    <cellStyle name="Standard 3" xfId="7"/>
  </cellStyles>
  <dxfs count="0"/>
  <tableStyles count="0" defaultTableStyle="TableStyleMedium2" defaultPivotStyle="PivotStyleLight16"/>
  <colors>
    <mruColors>
      <color rgb="FF00FF00"/>
      <color rgb="FFFF33CC"/>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76200</xdr:colOff>
      <xdr:row>2</xdr:row>
      <xdr:rowOff>0</xdr:rowOff>
    </xdr:from>
    <xdr:to>
      <xdr:col>7</xdr:col>
      <xdr:colOff>990600</xdr:colOff>
      <xdr:row>3</xdr:row>
      <xdr:rowOff>0</xdr:rowOff>
    </xdr:to>
    <xdr:sp macro="" textlink="">
      <xdr:nvSpPr>
        <xdr:cNvPr id="2" name="Line Callout 1 1"/>
        <xdr:cNvSpPr/>
      </xdr:nvSpPr>
      <xdr:spPr>
        <a:xfrm>
          <a:off x="3838575" y="371475"/>
          <a:ext cx="3829050" cy="381000"/>
        </a:xfrm>
        <a:prstGeom prst="borderCallout1">
          <a:avLst>
            <a:gd name="adj1" fmla="val 50892"/>
            <a:gd name="adj2" fmla="val 189"/>
            <a:gd name="adj3" fmla="val 204501"/>
            <a:gd name="adj4" fmla="val -10547"/>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prstClr val="black"/>
              </a:solidFill>
              <a:effectLst/>
              <a:uLnTx/>
              <a:uFillTx/>
              <a:latin typeface="Arial" pitchFamily="34" charset="0"/>
              <a:ea typeface="+mn-ea"/>
              <a:cs typeface="Arial" pitchFamily="34" charset="0"/>
            </a:rPr>
            <a:t>DC = declared cooling capacity at temperatures A, B, C and D</a:t>
          </a:r>
        </a:p>
      </xdr:txBody>
    </xdr:sp>
    <xdr:clientData/>
  </xdr:twoCellAnchor>
  <xdr:twoCellAnchor>
    <xdr:from>
      <xdr:col>0</xdr:col>
      <xdr:colOff>438150</xdr:colOff>
      <xdr:row>11</xdr:row>
      <xdr:rowOff>57149</xdr:rowOff>
    </xdr:from>
    <xdr:to>
      <xdr:col>4</xdr:col>
      <xdr:colOff>381001</xdr:colOff>
      <xdr:row>12</xdr:row>
      <xdr:rowOff>304800</xdr:rowOff>
    </xdr:to>
    <xdr:sp macro="" textlink="">
      <xdr:nvSpPr>
        <xdr:cNvPr id="3" name="Line Callout 1 2"/>
        <xdr:cNvSpPr/>
      </xdr:nvSpPr>
      <xdr:spPr>
        <a:xfrm>
          <a:off x="438150" y="2390774"/>
          <a:ext cx="3705226" cy="685801"/>
        </a:xfrm>
        <a:prstGeom prst="borderCallout1">
          <a:avLst>
            <a:gd name="adj1" fmla="val -13457"/>
            <a:gd name="adj2" fmla="val -3102"/>
            <a:gd name="adj3" fmla="val 37500"/>
            <a:gd name="adj4" fmla="val 291"/>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bIns="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prstClr val="black"/>
              </a:solidFill>
              <a:effectLst/>
              <a:uLnTx/>
              <a:uFillTx/>
              <a:latin typeface="+mn-lt"/>
              <a:ea typeface="+mn-ea"/>
              <a:cs typeface="+mn-cs"/>
            </a:rPr>
            <a:t>Please consider: Selection of COPA,  COPB, COPC, COPD depends on different ambient temp conditions, load profile and application temperature (MT, LT) </a:t>
          </a:r>
        </a:p>
        <a:p>
          <a:pPr marL="0" marR="0" indent="0" algn="l" defTabSz="914400" eaLnBrk="1" fontAlgn="auto" latinLnBrk="0" hangingPunct="1">
            <a:lnSpc>
              <a:spcPts val="1000"/>
            </a:lnSpc>
            <a:spcBef>
              <a:spcPts val="0"/>
            </a:spcBef>
            <a:spcAft>
              <a:spcPts val="0"/>
            </a:spcAft>
            <a:buClrTx/>
            <a:buSzTx/>
            <a:buFontTx/>
            <a:buNone/>
            <a:tabLst/>
            <a:defRPr/>
          </a:pPr>
          <a:endParaRPr lang="en-US" sz="1000">
            <a:solidFill>
              <a:sysClr val="windowText" lastClr="000000"/>
            </a:solidFill>
            <a:effectLst/>
          </a:endParaRPr>
        </a:p>
        <a:p>
          <a:pPr algn="l">
            <a:lnSpc>
              <a:spcPts val="1000"/>
            </a:lnSpc>
          </a:pPr>
          <a:endParaRPr lang="en-US" sz="1000">
            <a:solidFill>
              <a:sysClr val="windowText" lastClr="000000"/>
            </a:solidFill>
          </a:endParaRPr>
        </a:p>
      </xdr:txBody>
    </xdr:sp>
    <xdr:clientData/>
  </xdr:twoCellAnchor>
  <xdr:twoCellAnchor>
    <xdr:from>
      <xdr:col>6</xdr:col>
      <xdr:colOff>609600</xdr:colOff>
      <xdr:row>11</xdr:row>
      <xdr:rowOff>47625</xdr:rowOff>
    </xdr:from>
    <xdr:to>
      <xdr:col>9</xdr:col>
      <xdr:colOff>19050</xdr:colOff>
      <xdr:row>12</xdr:row>
      <xdr:rowOff>314325</xdr:rowOff>
    </xdr:to>
    <xdr:sp macro="" textlink="">
      <xdr:nvSpPr>
        <xdr:cNvPr id="4" name="Line Callout 1 3"/>
        <xdr:cNvSpPr/>
      </xdr:nvSpPr>
      <xdr:spPr>
        <a:xfrm>
          <a:off x="6276975" y="2381250"/>
          <a:ext cx="3124200" cy="704850"/>
        </a:xfrm>
        <a:prstGeom prst="borderCallout1">
          <a:avLst>
            <a:gd name="adj1" fmla="val -21238"/>
            <a:gd name="adj2" fmla="val -3574"/>
            <a:gd name="adj3" fmla="val 37500"/>
            <a:gd name="adj4" fmla="val 291"/>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sz="1000">
              <a:solidFill>
                <a:sysClr val="windowText" lastClr="000000"/>
              </a:solidFill>
              <a:effectLst/>
              <a:latin typeface="+mn-lt"/>
              <a:ea typeface="+mn-ea"/>
              <a:cs typeface="+mn-cs"/>
            </a:rPr>
            <a:t>Ratio between refrigerant demand and  declared capacity (CR=1, in case of a continuous capacity adjustment)</a:t>
          </a:r>
          <a:endParaRPr lang="en-US" sz="1000">
            <a:solidFill>
              <a:sysClr val="windowText" lastClr="000000"/>
            </a:solidFill>
          </a:endParaRPr>
        </a:p>
      </xdr:txBody>
    </xdr:sp>
    <xdr:clientData/>
  </xdr:twoCellAnchor>
  <xdr:twoCellAnchor>
    <xdr:from>
      <xdr:col>7</xdr:col>
      <xdr:colOff>1219200</xdr:colOff>
      <xdr:row>2</xdr:row>
      <xdr:rowOff>0</xdr:rowOff>
    </xdr:from>
    <xdr:to>
      <xdr:col>12</xdr:col>
      <xdr:colOff>190500</xdr:colOff>
      <xdr:row>3</xdr:row>
      <xdr:rowOff>38100</xdr:rowOff>
    </xdr:to>
    <xdr:sp macro="" textlink="">
      <xdr:nvSpPr>
        <xdr:cNvPr id="8" name="Line Callout 1 1"/>
        <xdr:cNvSpPr/>
      </xdr:nvSpPr>
      <xdr:spPr>
        <a:xfrm>
          <a:off x="7896225" y="371475"/>
          <a:ext cx="3505200" cy="419100"/>
        </a:xfrm>
        <a:prstGeom prst="borderCallout1">
          <a:avLst>
            <a:gd name="adj1" fmla="val 50892"/>
            <a:gd name="adj2" fmla="val 189"/>
            <a:gd name="adj3" fmla="val 51320"/>
            <a:gd name="adj4" fmla="val -6610"/>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000">
              <a:solidFill>
                <a:schemeClr val="tx1"/>
              </a:solidFill>
              <a:latin typeface="Arial" pitchFamily="34" charset="0"/>
              <a:cs typeface="Arial" pitchFamily="34" charset="0"/>
            </a:rPr>
            <a:t>DC at rating points B, C</a:t>
          </a:r>
          <a:r>
            <a:rPr lang="en-US" sz="1000" baseline="0">
              <a:solidFill>
                <a:schemeClr val="tx1"/>
              </a:solidFill>
              <a:latin typeface="Arial" pitchFamily="34" charset="0"/>
              <a:cs typeface="Arial" pitchFamily="34" charset="0"/>
            </a:rPr>
            <a:t> and D shall not be lower than 97%</a:t>
          </a:r>
        </a:p>
        <a:p>
          <a:pPr algn="l"/>
          <a:r>
            <a:rPr lang="en-US" sz="1000" baseline="0">
              <a:solidFill>
                <a:schemeClr val="tx1"/>
              </a:solidFill>
              <a:latin typeface="Arial" pitchFamily="34" charset="0"/>
              <a:cs typeface="Arial" pitchFamily="34" charset="0"/>
            </a:rPr>
            <a:t>of the cooling demand (P</a:t>
          </a:r>
          <a:r>
            <a:rPr lang="en-US" sz="1000" baseline="-25000">
              <a:solidFill>
                <a:schemeClr val="tx1"/>
              </a:solidFill>
              <a:latin typeface="Arial" pitchFamily="34" charset="0"/>
              <a:cs typeface="Arial" pitchFamily="34" charset="0"/>
            </a:rPr>
            <a:t>R</a:t>
          </a:r>
          <a:r>
            <a:rPr lang="en-US" sz="1000" baseline="0">
              <a:solidFill>
                <a:schemeClr val="tx1"/>
              </a:solidFill>
              <a:latin typeface="Arial" pitchFamily="34" charset="0"/>
              <a:cs typeface="Arial" pitchFamily="34" charset="0"/>
            </a:rPr>
            <a:t>) -- CR &lt; 1.03 </a:t>
          </a:r>
          <a:r>
            <a:rPr lang="en-US" sz="1000">
              <a:solidFill>
                <a:schemeClr val="tx1"/>
              </a:solidFill>
              <a:latin typeface="Arial" pitchFamily="34" charset="0"/>
              <a:cs typeface="Arial" pitchFamily="34" charset="0"/>
            </a:rPr>
            <a:t> </a:t>
          </a:r>
        </a:p>
        <a:p>
          <a:pPr algn="l"/>
          <a:endParaRPr lang="en-US" sz="1000">
            <a:solidFill>
              <a:schemeClr val="tx1"/>
            </a:solidFill>
            <a:latin typeface="Arial" pitchFamily="34" charset="0"/>
            <a:cs typeface="Arial" pitchFamily="34" charset="0"/>
          </a:endParaRPr>
        </a:p>
      </xdr:txBody>
    </xdr:sp>
    <xdr:clientData/>
  </xdr:twoCellAnchor>
  <xdr:twoCellAnchor>
    <xdr:from>
      <xdr:col>10</xdr:col>
      <xdr:colOff>0</xdr:colOff>
      <xdr:row>16</xdr:row>
      <xdr:rowOff>85725</xdr:rowOff>
    </xdr:from>
    <xdr:to>
      <xdr:col>17</xdr:col>
      <xdr:colOff>255999</xdr:colOff>
      <xdr:row>20</xdr:row>
      <xdr:rowOff>14111</xdr:rowOff>
    </xdr:to>
    <xdr:grpSp>
      <xdr:nvGrpSpPr>
        <xdr:cNvPr id="7" name="Gruppieren 6"/>
        <xdr:cNvGrpSpPr/>
      </xdr:nvGrpSpPr>
      <xdr:grpSpPr>
        <a:xfrm>
          <a:off x="10445750" y="3874558"/>
          <a:ext cx="4690416" cy="563386"/>
          <a:chOff x="1547664" y="3429000"/>
          <a:chExt cx="4666074" cy="576086"/>
        </a:xfrm>
      </xdr:grpSpPr>
      <xdr:pic>
        <xdr:nvPicPr>
          <xdr:cNvPr id="9" name="Picture 2"/>
          <xdr:cNvPicPr>
            <a:picLocks noChangeAspect="1" noChangeArrowheads="1"/>
          </xdr:cNvPicPr>
        </xdr:nvPicPr>
        <xdr:blipFill>
          <a:blip xmlns:r="http://schemas.openxmlformats.org/officeDocument/2006/relationships" r:embed="rId1" cstate="print"/>
          <a:srcRect l="16731" t="45866" r="51376" b="47639"/>
          <a:stretch>
            <a:fillRect/>
          </a:stretch>
        </xdr:blipFill>
        <xdr:spPr bwMode="auto">
          <a:xfrm>
            <a:off x="1547664" y="3429000"/>
            <a:ext cx="4666074" cy="576086"/>
          </a:xfrm>
          <a:prstGeom prst="rect">
            <a:avLst/>
          </a:prstGeom>
          <a:noFill/>
          <a:ln w="9525">
            <a:solidFill>
              <a:schemeClr val="tx1"/>
            </a:solidFill>
            <a:miter lim="800000"/>
            <a:headEnd/>
            <a:tailEnd/>
          </a:ln>
        </xdr:spPr>
      </xdr:pic>
      <xdr:sp macro="" textlink="">
        <xdr:nvSpPr>
          <xdr:cNvPr id="10" name="Textfeld 8"/>
          <xdr:cNvSpPr txBox="1"/>
        </xdr:nvSpPr>
        <xdr:spPr bwMode="white">
          <a:xfrm>
            <a:off x="1619672" y="3501008"/>
            <a:ext cx="529312" cy="400110"/>
          </a:xfrm>
          <a:prstGeom prst="rect">
            <a:avLst/>
          </a:prstGeom>
          <a:solidFill>
            <a:schemeClr val="bg1"/>
          </a:solidFill>
        </xdr:spPr>
        <xdr:txBody>
          <a:bodyPr wrap="square" rIns="0"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sz="2000"/>
              <a:t>COP</a:t>
            </a:r>
          </a:p>
        </xdr:txBody>
      </xdr:sp>
      <xdr:sp macro="" textlink="">
        <xdr:nvSpPr>
          <xdr:cNvPr id="11" name="Textfeld 9"/>
          <xdr:cNvSpPr txBox="1"/>
        </xdr:nvSpPr>
        <xdr:spPr bwMode="white">
          <a:xfrm>
            <a:off x="3250600" y="3501008"/>
            <a:ext cx="529312" cy="400110"/>
          </a:xfrm>
          <a:prstGeom prst="rect">
            <a:avLst/>
          </a:prstGeom>
          <a:solidFill>
            <a:schemeClr val="bg1"/>
          </a:solidFill>
        </xdr:spPr>
        <xdr:txBody>
          <a:bodyPr wrap="square" rIns="0"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sz="2000"/>
              <a:t>COP</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76200</xdr:colOff>
      <xdr:row>2</xdr:row>
      <xdr:rowOff>19050</xdr:rowOff>
    </xdr:from>
    <xdr:to>
      <xdr:col>7</xdr:col>
      <xdr:colOff>1381125</xdr:colOff>
      <xdr:row>3</xdr:row>
      <xdr:rowOff>0</xdr:rowOff>
    </xdr:to>
    <xdr:sp macro="" textlink="">
      <xdr:nvSpPr>
        <xdr:cNvPr id="2" name="Line Callout 1 1"/>
        <xdr:cNvSpPr/>
      </xdr:nvSpPr>
      <xdr:spPr>
        <a:xfrm>
          <a:off x="3838575" y="390525"/>
          <a:ext cx="4067175" cy="361950"/>
        </a:xfrm>
        <a:prstGeom prst="borderCallout1">
          <a:avLst>
            <a:gd name="adj1" fmla="val 50892"/>
            <a:gd name="adj2" fmla="val 189"/>
            <a:gd name="adj3" fmla="val 210606"/>
            <a:gd name="adj4" fmla="val -9201"/>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000" b="0">
              <a:solidFill>
                <a:sysClr val="windowText" lastClr="000000"/>
              </a:solidFill>
              <a:latin typeface="Arial" pitchFamily="34" charset="0"/>
              <a:cs typeface="Arial" pitchFamily="34" charset="0"/>
            </a:rPr>
            <a:t>DC = declared cooling capacity at temperatures A, B, C and D</a:t>
          </a:r>
        </a:p>
      </xdr:txBody>
    </xdr:sp>
    <xdr:clientData/>
  </xdr:twoCellAnchor>
  <xdr:twoCellAnchor>
    <xdr:from>
      <xdr:col>1</xdr:col>
      <xdr:colOff>9525</xdr:colOff>
      <xdr:row>11</xdr:row>
      <xdr:rowOff>57151</xdr:rowOff>
    </xdr:from>
    <xdr:to>
      <xdr:col>3</xdr:col>
      <xdr:colOff>123825</xdr:colOff>
      <xdr:row>12</xdr:row>
      <xdr:rowOff>304801</xdr:rowOff>
    </xdr:to>
    <xdr:sp macro="" textlink="">
      <xdr:nvSpPr>
        <xdr:cNvPr id="3" name="Line Callout 1 2"/>
        <xdr:cNvSpPr/>
      </xdr:nvSpPr>
      <xdr:spPr>
        <a:xfrm>
          <a:off x="466725" y="2390776"/>
          <a:ext cx="2562225" cy="685800"/>
        </a:xfrm>
        <a:prstGeom prst="borderCallout1">
          <a:avLst>
            <a:gd name="adj1" fmla="val -13457"/>
            <a:gd name="adj2" fmla="val -5704"/>
            <a:gd name="adj3" fmla="val 37500"/>
            <a:gd name="adj4" fmla="val 291"/>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algn="l" defTabSz="914400" eaLnBrk="1" fontAlgn="auto" latinLnBrk="0" hangingPunct="1">
            <a:lnSpc>
              <a:spcPts val="1000"/>
            </a:lnSpc>
            <a:spcBef>
              <a:spcPts val="0"/>
            </a:spcBef>
            <a:spcAft>
              <a:spcPts val="0"/>
            </a:spcAft>
            <a:buClrTx/>
            <a:buSzTx/>
            <a:buFontTx/>
            <a:buNone/>
            <a:tabLst/>
            <a:defRPr/>
          </a:pPr>
          <a:r>
            <a:rPr lang="en-US" sz="1000" b="0">
              <a:solidFill>
                <a:sysClr val="windowText" lastClr="000000"/>
              </a:solidFill>
              <a:effectLst/>
              <a:latin typeface="+mn-lt"/>
              <a:ea typeface="+mn-ea"/>
              <a:cs typeface="+mn-cs"/>
            </a:rPr>
            <a:t>Please consider: Selection of COPA,  COPB, COPC, COPD depends on different ambient temp conditions, load profile and application temperature (LT, MT) </a:t>
          </a:r>
          <a:endParaRPr lang="en-US" sz="1000" b="0">
            <a:solidFill>
              <a:sysClr val="windowText" lastClr="000000"/>
            </a:solidFill>
            <a:effectLst/>
          </a:endParaRPr>
        </a:p>
        <a:p>
          <a:pPr algn="l">
            <a:lnSpc>
              <a:spcPts val="1000"/>
            </a:lnSpc>
          </a:pPr>
          <a:endParaRPr lang="en-US" sz="1000">
            <a:solidFill>
              <a:sysClr val="windowText" lastClr="000000"/>
            </a:solidFill>
          </a:endParaRPr>
        </a:p>
      </xdr:txBody>
    </xdr:sp>
    <xdr:clientData/>
  </xdr:twoCellAnchor>
  <xdr:twoCellAnchor>
    <xdr:from>
      <xdr:col>9</xdr:col>
      <xdr:colOff>114300</xdr:colOff>
      <xdr:row>13</xdr:row>
      <xdr:rowOff>9526</xdr:rowOff>
    </xdr:from>
    <xdr:to>
      <xdr:col>15</xdr:col>
      <xdr:colOff>38100</xdr:colOff>
      <xdr:row>14</xdr:row>
      <xdr:rowOff>133351</xdr:rowOff>
    </xdr:to>
    <xdr:sp macro="" textlink="">
      <xdr:nvSpPr>
        <xdr:cNvPr id="4" name="Line Callout 1 3"/>
        <xdr:cNvSpPr/>
      </xdr:nvSpPr>
      <xdr:spPr>
        <a:xfrm>
          <a:off x="9105900" y="3124201"/>
          <a:ext cx="5210175" cy="457200"/>
        </a:xfrm>
        <a:prstGeom prst="borderCallout1">
          <a:avLst>
            <a:gd name="adj1" fmla="val -200585"/>
            <a:gd name="adj2" fmla="val -4235"/>
            <a:gd name="adj3" fmla="val 34903"/>
            <a:gd name="adj4" fmla="val -227"/>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sz="1000">
              <a:solidFill>
                <a:sysClr val="windowText" lastClr="000000"/>
              </a:solidFill>
              <a:effectLst/>
              <a:latin typeface="+mn-lt"/>
              <a:ea typeface="+mn-ea"/>
              <a:cs typeface="+mn-cs"/>
            </a:rPr>
            <a:t>Ratio between cooling demand and  declared capacity (CR=1, in case of a continuous capacity adjustment)</a:t>
          </a:r>
          <a:endParaRPr lang="en-US" sz="1000">
            <a:solidFill>
              <a:sysClr val="windowText" lastClr="000000"/>
            </a:solidFill>
          </a:endParaRPr>
        </a:p>
      </xdr:txBody>
    </xdr:sp>
    <xdr:clientData/>
  </xdr:twoCellAnchor>
  <xdr:twoCellAnchor>
    <xdr:from>
      <xdr:col>3</xdr:col>
      <xdr:colOff>838200</xdr:colOff>
      <xdr:row>11</xdr:row>
      <xdr:rowOff>47625</xdr:rowOff>
    </xdr:from>
    <xdr:to>
      <xdr:col>5</xdr:col>
      <xdr:colOff>762000</xdr:colOff>
      <xdr:row>12</xdr:row>
      <xdr:rowOff>295275</xdr:rowOff>
    </xdr:to>
    <xdr:sp macro="" textlink="">
      <xdr:nvSpPr>
        <xdr:cNvPr id="5" name="Line Callout 1 2"/>
        <xdr:cNvSpPr/>
      </xdr:nvSpPr>
      <xdr:spPr>
        <a:xfrm>
          <a:off x="3743325" y="2381250"/>
          <a:ext cx="1781175" cy="685800"/>
        </a:xfrm>
        <a:prstGeom prst="borderCallout1">
          <a:avLst>
            <a:gd name="adj1" fmla="val -16442"/>
            <a:gd name="adj2" fmla="val -7915"/>
            <a:gd name="adj3" fmla="val 37500"/>
            <a:gd name="adj4" fmla="val 291"/>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algn="l" defTabSz="914400" eaLnBrk="1" fontAlgn="auto" latinLnBrk="0" hangingPunct="1">
            <a:lnSpc>
              <a:spcPts val="1000"/>
            </a:lnSpc>
            <a:spcBef>
              <a:spcPts val="0"/>
            </a:spcBef>
            <a:spcAft>
              <a:spcPts val="0"/>
            </a:spcAft>
            <a:buClrTx/>
            <a:buSzTx/>
            <a:buFontTx/>
            <a:buNone/>
            <a:tabLst/>
            <a:defRPr/>
          </a:pPr>
          <a:r>
            <a:rPr lang="en-US" sz="1000">
              <a:solidFill>
                <a:sysClr val="windowText" lastClr="000000"/>
              </a:solidFill>
              <a:effectLst/>
              <a:latin typeface="+mn-lt"/>
              <a:ea typeface="+mn-ea"/>
              <a:cs typeface="+mn-cs"/>
            </a:rPr>
            <a:t>Measured or</a:t>
          </a:r>
          <a:r>
            <a:rPr lang="en-US" sz="1000" baseline="0">
              <a:solidFill>
                <a:sysClr val="windowText" lastClr="000000"/>
              </a:solidFill>
              <a:effectLst/>
              <a:latin typeface="+mn-lt"/>
              <a:ea typeface="+mn-ea"/>
              <a:cs typeface="+mn-cs"/>
            </a:rPr>
            <a:t> calculated cooling c</a:t>
          </a:r>
          <a:r>
            <a:rPr lang="en-US" sz="1000">
              <a:solidFill>
                <a:sysClr val="windowText" lastClr="000000"/>
              </a:solidFill>
              <a:effectLst/>
              <a:latin typeface="+mn-lt"/>
              <a:ea typeface="+mn-ea"/>
              <a:cs typeface="+mn-cs"/>
            </a:rPr>
            <a:t>apacity </a:t>
          </a:r>
          <a:r>
            <a:rPr lang="en-US" sz="1000" u="sng">
              <a:solidFill>
                <a:sysClr val="windowText" lastClr="000000"/>
              </a:solidFill>
              <a:effectLst/>
              <a:latin typeface="+mn-lt"/>
              <a:ea typeface="+mn-ea"/>
              <a:cs typeface="+mn-cs"/>
            </a:rPr>
            <a:t>equal </a:t>
          </a:r>
          <a:r>
            <a:rPr lang="en-US" sz="1000" u="sng" baseline="0">
              <a:solidFill>
                <a:sysClr val="windowText" lastClr="000000"/>
              </a:solidFill>
              <a:effectLst/>
              <a:latin typeface="+mn-lt"/>
              <a:ea typeface="+mn-ea"/>
              <a:cs typeface="+mn-cs"/>
            </a:rPr>
            <a:t>or above</a:t>
          </a:r>
          <a:r>
            <a:rPr lang="en-US" sz="1000" baseline="0">
              <a:solidFill>
                <a:sysClr val="windowText" lastClr="000000"/>
              </a:solidFill>
              <a:effectLst/>
              <a:latin typeface="+mn-lt"/>
              <a:ea typeface="+mn-ea"/>
              <a:cs typeface="+mn-cs"/>
            </a:rPr>
            <a:t> cooling demand</a:t>
          </a:r>
          <a:endParaRPr lang="en-US" sz="1000">
            <a:solidFill>
              <a:sysClr val="windowText" lastClr="000000"/>
            </a:solidFill>
            <a:effectLst/>
          </a:endParaRPr>
        </a:p>
        <a:p>
          <a:pPr algn="l">
            <a:lnSpc>
              <a:spcPts val="1000"/>
            </a:lnSpc>
          </a:pPr>
          <a:endParaRPr lang="en-US" sz="1000">
            <a:solidFill>
              <a:sysClr val="windowText" lastClr="000000"/>
            </a:solidFill>
          </a:endParaRPr>
        </a:p>
      </xdr:txBody>
    </xdr:sp>
    <xdr:clientData/>
  </xdr:twoCellAnchor>
  <xdr:twoCellAnchor>
    <xdr:from>
      <xdr:col>6</xdr:col>
      <xdr:colOff>76200</xdr:colOff>
      <xdr:row>11</xdr:row>
      <xdr:rowOff>38101</xdr:rowOff>
    </xdr:from>
    <xdr:to>
      <xdr:col>8</xdr:col>
      <xdr:colOff>695325</xdr:colOff>
      <xdr:row>12</xdr:row>
      <xdr:rowOff>314325</xdr:rowOff>
    </xdr:to>
    <xdr:sp macro="" textlink="">
      <xdr:nvSpPr>
        <xdr:cNvPr id="6" name="Line Callout 1 2"/>
        <xdr:cNvSpPr/>
      </xdr:nvSpPr>
      <xdr:spPr>
        <a:xfrm>
          <a:off x="5743575" y="2371726"/>
          <a:ext cx="3190875" cy="714374"/>
        </a:xfrm>
        <a:prstGeom prst="borderCallout1">
          <a:avLst>
            <a:gd name="adj1" fmla="val -17404"/>
            <a:gd name="adj2" fmla="val -5438"/>
            <a:gd name="adj3" fmla="val 37500"/>
            <a:gd name="adj4" fmla="val 291"/>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bIns="0" rtlCol="0" anchor="t"/>
        <a:lstStyle/>
        <a:p>
          <a:pPr marL="0" marR="0" indent="0" algn="l" defTabSz="914400" eaLnBrk="1" fontAlgn="auto" latinLnBrk="0" hangingPunct="1">
            <a:lnSpc>
              <a:spcPts val="1000"/>
            </a:lnSpc>
            <a:spcBef>
              <a:spcPts val="0"/>
            </a:spcBef>
            <a:spcAft>
              <a:spcPts val="0"/>
            </a:spcAft>
            <a:buClrTx/>
            <a:buSzTx/>
            <a:buFontTx/>
            <a:buNone/>
            <a:tabLst/>
            <a:defRPr/>
          </a:pPr>
          <a:r>
            <a:rPr lang="en-US" sz="1000" b="0">
              <a:solidFill>
                <a:sysClr val="windowText" lastClr="000000"/>
              </a:solidFill>
              <a:effectLst/>
              <a:latin typeface="+mn-lt"/>
              <a:ea typeface="+mn-ea"/>
              <a:cs typeface="+mn-cs"/>
            </a:rPr>
            <a:t>Measured or calculated</a:t>
          </a:r>
          <a:r>
            <a:rPr lang="en-US" sz="1000" b="0" baseline="0">
              <a:solidFill>
                <a:sysClr val="windowText" lastClr="000000"/>
              </a:solidFill>
              <a:effectLst/>
              <a:latin typeface="+mn-lt"/>
              <a:ea typeface="+mn-ea"/>
              <a:cs typeface="+mn-cs"/>
            </a:rPr>
            <a:t> part load </a:t>
          </a:r>
          <a:r>
            <a:rPr lang="en-US" sz="1000" b="0">
              <a:solidFill>
                <a:sysClr val="windowText" lastClr="000000"/>
              </a:solidFill>
              <a:effectLst/>
              <a:latin typeface="+mn-lt"/>
              <a:ea typeface="+mn-ea"/>
              <a:cs typeface="+mn-cs"/>
            </a:rPr>
            <a:t>capacity</a:t>
          </a:r>
          <a:r>
            <a:rPr lang="en-US" sz="1000" b="0" baseline="0">
              <a:solidFill>
                <a:sysClr val="windowText" lastClr="000000"/>
              </a:solidFill>
              <a:effectLst/>
              <a:latin typeface="+mn-lt"/>
              <a:ea typeface="+mn-ea"/>
              <a:cs typeface="+mn-cs"/>
            </a:rPr>
            <a:t> </a:t>
          </a:r>
          <a:r>
            <a:rPr lang="en-US" sz="1000" b="0" u="sng">
              <a:solidFill>
                <a:sysClr val="windowText" lastClr="000000"/>
              </a:solidFill>
              <a:effectLst/>
              <a:latin typeface="+mn-lt"/>
              <a:ea typeface="+mn-ea"/>
              <a:cs typeface="+mn-cs"/>
            </a:rPr>
            <a:t>below</a:t>
          </a:r>
          <a:r>
            <a:rPr lang="en-US" sz="1000" b="0">
              <a:solidFill>
                <a:sysClr val="windowText" lastClr="000000"/>
              </a:solidFill>
              <a:effectLst/>
              <a:latin typeface="+mn-lt"/>
              <a:ea typeface="+mn-ea"/>
              <a:cs typeface="+mn-cs"/>
            </a:rPr>
            <a:t> </a:t>
          </a:r>
          <a:r>
            <a:rPr lang="en-US" sz="1000" b="0" baseline="0">
              <a:solidFill>
                <a:sysClr val="windowText" lastClr="000000"/>
              </a:solidFill>
              <a:effectLst/>
              <a:latin typeface="+mn-lt"/>
              <a:ea typeface="+mn-ea"/>
              <a:cs typeface="+mn-cs"/>
            </a:rPr>
            <a:t>cooling demand. Leave DC and COP blank if step control not available/necessary.</a:t>
          </a:r>
          <a:br>
            <a:rPr lang="en-US" sz="1000" b="0" baseline="0">
              <a:solidFill>
                <a:sysClr val="windowText" lastClr="000000"/>
              </a:solidFill>
              <a:effectLst/>
              <a:latin typeface="+mn-lt"/>
              <a:ea typeface="+mn-ea"/>
              <a:cs typeface="+mn-cs"/>
            </a:rPr>
          </a:br>
          <a:r>
            <a:rPr lang="en-US" sz="1000" b="0" baseline="0">
              <a:solidFill>
                <a:sysClr val="windowText" lastClr="000000"/>
              </a:solidFill>
              <a:effectLst/>
              <a:latin typeface="+mn-lt"/>
              <a:ea typeface="+mn-ea"/>
              <a:cs typeface="+mn-cs"/>
            </a:rPr>
            <a:t>Lowest  part load DC limited to &gt; 10% of DC at full load.</a:t>
          </a:r>
          <a:endParaRPr lang="en-US" sz="1000" b="0">
            <a:solidFill>
              <a:sysClr val="windowText" lastClr="000000"/>
            </a:solidFill>
            <a:effectLst/>
          </a:endParaRPr>
        </a:p>
        <a:p>
          <a:pPr algn="l">
            <a:lnSpc>
              <a:spcPts val="1000"/>
            </a:lnSpc>
          </a:pPr>
          <a:endParaRPr lang="en-US" sz="1000">
            <a:solidFill>
              <a:sysClr val="windowText" lastClr="000000"/>
            </a:solidFill>
          </a:endParaRPr>
        </a:p>
      </xdr:txBody>
    </xdr:sp>
    <xdr:clientData/>
  </xdr:twoCellAnchor>
  <xdr:twoCellAnchor>
    <xdr:from>
      <xdr:col>10</xdr:col>
      <xdr:colOff>333375</xdr:colOff>
      <xdr:row>11</xdr:row>
      <xdr:rowOff>152400</xdr:rowOff>
    </xdr:from>
    <xdr:to>
      <xdr:col>15</xdr:col>
      <xdr:colOff>19050</xdr:colOff>
      <xdr:row>13</xdr:row>
      <xdr:rowOff>0</xdr:rowOff>
    </xdr:to>
    <xdr:sp macro="" textlink="">
      <xdr:nvSpPr>
        <xdr:cNvPr id="7" name="Line Callout 1 3"/>
        <xdr:cNvSpPr/>
      </xdr:nvSpPr>
      <xdr:spPr>
        <a:xfrm>
          <a:off x="11210925" y="2486025"/>
          <a:ext cx="2743200" cy="638175"/>
        </a:xfrm>
        <a:prstGeom prst="borderCallout1">
          <a:avLst>
            <a:gd name="adj1" fmla="val -39290"/>
            <a:gd name="adj2" fmla="val -15200"/>
            <a:gd name="adj3" fmla="val 37500"/>
            <a:gd name="adj4" fmla="val 291"/>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sz="1000">
              <a:solidFill>
                <a:sysClr val="windowText" lastClr="000000"/>
              </a:solidFill>
              <a:effectLst/>
              <a:latin typeface="+mn-lt"/>
              <a:ea typeface="+mn-ea"/>
              <a:cs typeface="+mn-cs"/>
            </a:rPr>
            <a:t>For </a:t>
          </a:r>
          <a:r>
            <a:rPr lang="en-US" sz="1000" b="1">
              <a:solidFill>
                <a:sysClr val="windowText" lastClr="000000"/>
              </a:solidFill>
              <a:effectLst/>
              <a:latin typeface="+mn-lt"/>
              <a:ea typeface="+mn-ea"/>
              <a:cs typeface="+mn-cs"/>
            </a:rPr>
            <a:t>step control</a:t>
          </a:r>
          <a:r>
            <a:rPr lang="en-US" sz="1000">
              <a:solidFill>
                <a:sysClr val="windowText" lastClr="000000"/>
              </a:solidFill>
              <a:effectLst/>
              <a:latin typeface="+mn-lt"/>
              <a:ea typeface="+mn-ea"/>
              <a:cs typeface="+mn-cs"/>
            </a:rPr>
            <a:t>, COP is a linear interpolation between the operating points above and</a:t>
          </a:r>
          <a:r>
            <a:rPr lang="en-US" sz="1000" baseline="0">
              <a:solidFill>
                <a:sysClr val="windowText" lastClr="000000"/>
              </a:solidFill>
              <a:effectLst/>
              <a:latin typeface="+mn-lt"/>
              <a:ea typeface="+mn-ea"/>
              <a:cs typeface="+mn-cs"/>
            </a:rPr>
            <a:t> below cooling demand</a:t>
          </a:r>
        </a:p>
        <a:p>
          <a:pPr marL="0" marR="0" indent="0" algn="l" defTabSz="914400" eaLnBrk="1" fontAlgn="auto" latinLnBrk="0" hangingPunct="1">
            <a:lnSpc>
              <a:spcPct val="100000"/>
            </a:lnSpc>
            <a:spcBef>
              <a:spcPts val="0"/>
            </a:spcBef>
            <a:spcAft>
              <a:spcPts val="0"/>
            </a:spcAft>
            <a:buClrTx/>
            <a:buSzTx/>
            <a:buFontTx/>
            <a:buNone/>
            <a:tabLst/>
            <a:defRPr/>
          </a:pPr>
          <a:endParaRPr lang="en-US" sz="1000">
            <a:solidFill>
              <a:sysClr val="windowText" lastClr="000000"/>
            </a:solidFill>
          </a:endParaRPr>
        </a:p>
      </xdr:txBody>
    </xdr:sp>
    <xdr:clientData/>
  </xdr:twoCellAnchor>
  <xdr:twoCellAnchor>
    <xdr:from>
      <xdr:col>10</xdr:col>
      <xdr:colOff>0</xdr:colOff>
      <xdr:row>20</xdr:row>
      <xdr:rowOff>0</xdr:rowOff>
    </xdr:from>
    <xdr:to>
      <xdr:col>17</xdr:col>
      <xdr:colOff>389349</xdr:colOff>
      <xdr:row>23</xdr:row>
      <xdr:rowOff>90311</xdr:rowOff>
    </xdr:to>
    <xdr:grpSp>
      <xdr:nvGrpSpPr>
        <xdr:cNvPr id="11" name="Gruppieren 10"/>
        <xdr:cNvGrpSpPr/>
      </xdr:nvGrpSpPr>
      <xdr:grpSpPr>
        <a:xfrm>
          <a:off x="11178791" y="4553159"/>
          <a:ext cx="4659899" cy="561328"/>
          <a:chOff x="1547664" y="3429000"/>
          <a:chExt cx="4666074" cy="576086"/>
        </a:xfrm>
      </xdr:grpSpPr>
      <xdr:pic>
        <xdr:nvPicPr>
          <xdr:cNvPr id="12" name="Picture 2"/>
          <xdr:cNvPicPr>
            <a:picLocks noChangeAspect="1" noChangeArrowheads="1"/>
          </xdr:cNvPicPr>
        </xdr:nvPicPr>
        <xdr:blipFill>
          <a:blip xmlns:r="http://schemas.openxmlformats.org/officeDocument/2006/relationships" r:embed="rId1" cstate="print"/>
          <a:srcRect l="16731" t="45866" r="51376" b="47639"/>
          <a:stretch>
            <a:fillRect/>
          </a:stretch>
        </xdr:blipFill>
        <xdr:spPr bwMode="auto">
          <a:xfrm>
            <a:off x="1547664" y="3429000"/>
            <a:ext cx="4666074" cy="576086"/>
          </a:xfrm>
          <a:prstGeom prst="rect">
            <a:avLst/>
          </a:prstGeom>
          <a:noFill/>
          <a:ln w="9525">
            <a:solidFill>
              <a:schemeClr val="tx1"/>
            </a:solidFill>
            <a:miter lim="800000"/>
            <a:headEnd/>
            <a:tailEnd/>
          </a:ln>
        </xdr:spPr>
      </xdr:pic>
      <xdr:sp macro="" textlink="">
        <xdr:nvSpPr>
          <xdr:cNvPr id="13" name="Textfeld 8"/>
          <xdr:cNvSpPr txBox="1"/>
        </xdr:nvSpPr>
        <xdr:spPr bwMode="white">
          <a:xfrm>
            <a:off x="1619672" y="3501008"/>
            <a:ext cx="529312" cy="400110"/>
          </a:xfrm>
          <a:prstGeom prst="rect">
            <a:avLst/>
          </a:prstGeom>
          <a:solidFill>
            <a:schemeClr val="bg1"/>
          </a:solidFill>
        </xdr:spPr>
        <xdr:txBody>
          <a:bodyPr wrap="square" rIns="0"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sz="2000"/>
              <a:t>COP</a:t>
            </a:r>
          </a:p>
        </xdr:txBody>
      </xdr:sp>
      <xdr:sp macro="" textlink="">
        <xdr:nvSpPr>
          <xdr:cNvPr id="14" name="Textfeld 9"/>
          <xdr:cNvSpPr txBox="1"/>
        </xdr:nvSpPr>
        <xdr:spPr bwMode="white">
          <a:xfrm>
            <a:off x="3250600" y="3501008"/>
            <a:ext cx="529312" cy="400110"/>
          </a:xfrm>
          <a:prstGeom prst="rect">
            <a:avLst/>
          </a:prstGeom>
          <a:solidFill>
            <a:schemeClr val="bg1"/>
          </a:solidFill>
        </xdr:spPr>
        <xdr:txBody>
          <a:bodyPr wrap="square" rIns="0"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sz="2000"/>
              <a:t>COP</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714375</xdr:colOff>
      <xdr:row>11</xdr:row>
      <xdr:rowOff>66675</xdr:rowOff>
    </xdr:from>
    <xdr:to>
      <xdr:col>9</xdr:col>
      <xdr:colOff>19050</xdr:colOff>
      <xdr:row>12</xdr:row>
      <xdr:rowOff>219076</xdr:rowOff>
    </xdr:to>
    <xdr:sp macro="" textlink="">
      <xdr:nvSpPr>
        <xdr:cNvPr id="3" name="Line Callout 1 2"/>
        <xdr:cNvSpPr/>
      </xdr:nvSpPr>
      <xdr:spPr>
        <a:xfrm>
          <a:off x="6896100" y="2495550"/>
          <a:ext cx="3162300" cy="581026"/>
        </a:xfrm>
        <a:prstGeom prst="borderCallout1">
          <a:avLst>
            <a:gd name="adj1" fmla="val -20365"/>
            <a:gd name="adj2" fmla="val -5288"/>
            <a:gd name="adj3" fmla="val 37500"/>
            <a:gd name="adj4" fmla="val 291"/>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sz="1000">
              <a:solidFill>
                <a:sysClr val="windowText" lastClr="000000"/>
              </a:solidFill>
              <a:effectLst/>
              <a:latin typeface="+mn-lt"/>
              <a:ea typeface="+mn-ea"/>
              <a:cs typeface="+mn-cs"/>
            </a:rPr>
            <a:t>Ratio between refrigerant demand and  declared capacity (=1, in case of a continuous capacity adjustment)</a:t>
          </a:r>
          <a:endParaRPr lang="en-US" sz="1000">
            <a:solidFill>
              <a:sysClr val="windowText" lastClr="000000"/>
            </a:solidFill>
          </a:endParaRPr>
        </a:p>
      </xdr:txBody>
    </xdr:sp>
    <xdr:clientData/>
  </xdr:twoCellAnchor>
  <xdr:twoCellAnchor>
    <xdr:from>
      <xdr:col>0</xdr:col>
      <xdr:colOff>438150</xdr:colOff>
      <xdr:row>11</xdr:row>
      <xdr:rowOff>76201</xdr:rowOff>
    </xdr:from>
    <xdr:to>
      <xdr:col>4</xdr:col>
      <xdr:colOff>314325</xdr:colOff>
      <xdr:row>12</xdr:row>
      <xdr:rowOff>200025</xdr:rowOff>
    </xdr:to>
    <xdr:sp macro="" textlink="">
      <xdr:nvSpPr>
        <xdr:cNvPr id="5" name="Line Callout 1 2"/>
        <xdr:cNvSpPr/>
      </xdr:nvSpPr>
      <xdr:spPr>
        <a:xfrm>
          <a:off x="438150" y="2524126"/>
          <a:ext cx="3752850" cy="552449"/>
        </a:xfrm>
        <a:prstGeom prst="borderCallout1">
          <a:avLst>
            <a:gd name="adj1" fmla="val -23802"/>
            <a:gd name="adj2" fmla="val -3927"/>
            <a:gd name="adj3" fmla="val 47845"/>
            <a:gd name="adj4" fmla="val -216"/>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algn="l" defTabSz="914400" eaLnBrk="1" fontAlgn="auto" latinLnBrk="0" hangingPunct="1">
            <a:lnSpc>
              <a:spcPts val="1000"/>
            </a:lnSpc>
            <a:spcBef>
              <a:spcPts val="0"/>
            </a:spcBef>
            <a:spcAft>
              <a:spcPts val="0"/>
            </a:spcAft>
            <a:buClrTx/>
            <a:buSzTx/>
            <a:buFontTx/>
            <a:buNone/>
            <a:tabLst/>
            <a:defRPr/>
          </a:pPr>
          <a:r>
            <a:rPr lang="en-US" sz="1000" b="0">
              <a:solidFill>
                <a:sysClr val="windowText" lastClr="000000"/>
              </a:solidFill>
              <a:effectLst/>
              <a:latin typeface="+mn-lt"/>
              <a:ea typeface="+mn-ea"/>
              <a:cs typeface="+mn-cs"/>
            </a:rPr>
            <a:t>Please consider: Selection of COPA,  COPB, COPC, COPD depends on different ambient temp conditions, load profile and application temperature (LT, MT) </a:t>
          </a:r>
          <a:endParaRPr lang="en-US" sz="1000" b="0">
            <a:solidFill>
              <a:sysClr val="windowText" lastClr="000000"/>
            </a:solidFill>
            <a:effectLst/>
          </a:endParaRPr>
        </a:p>
        <a:p>
          <a:pPr algn="l">
            <a:lnSpc>
              <a:spcPts val="1000"/>
            </a:lnSpc>
          </a:pPr>
          <a:endParaRPr lang="en-US" sz="1000">
            <a:solidFill>
              <a:sysClr val="windowText" lastClr="000000"/>
            </a:solidFill>
          </a:endParaRPr>
        </a:p>
      </xdr:txBody>
    </xdr:sp>
    <xdr:clientData/>
  </xdr:twoCellAnchor>
  <xdr:twoCellAnchor>
    <xdr:from>
      <xdr:col>4</xdr:col>
      <xdr:colOff>171450</xdr:colOff>
      <xdr:row>2</xdr:row>
      <xdr:rowOff>9525</xdr:rowOff>
    </xdr:from>
    <xdr:to>
      <xdr:col>7</xdr:col>
      <xdr:colOff>666750</xdr:colOff>
      <xdr:row>3</xdr:row>
      <xdr:rowOff>9525</xdr:rowOff>
    </xdr:to>
    <xdr:sp macro="" textlink="">
      <xdr:nvSpPr>
        <xdr:cNvPr id="6" name="Line Callout 1 1"/>
        <xdr:cNvSpPr/>
      </xdr:nvSpPr>
      <xdr:spPr>
        <a:xfrm>
          <a:off x="4048125" y="381000"/>
          <a:ext cx="3829050" cy="381000"/>
        </a:xfrm>
        <a:prstGeom prst="borderCallout1">
          <a:avLst>
            <a:gd name="adj1" fmla="val 50892"/>
            <a:gd name="adj2" fmla="val 189"/>
            <a:gd name="adj3" fmla="val 212001"/>
            <a:gd name="adj4" fmla="val -14030"/>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prstClr val="black"/>
              </a:solidFill>
              <a:effectLst/>
              <a:uLnTx/>
              <a:uFillTx/>
              <a:latin typeface="Arial" pitchFamily="34" charset="0"/>
              <a:ea typeface="+mn-ea"/>
              <a:cs typeface="Arial" pitchFamily="34" charset="0"/>
            </a:rPr>
            <a:t>DC = declared cooling capacity at temperatures A, B, C and D</a:t>
          </a:r>
        </a:p>
      </xdr:txBody>
    </xdr:sp>
    <xdr:clientData/>
  </xdr:twoCellAnchor>
  <xdr:twoCellAnchor>
    <xdr:from>
      <xdr:col>7</xdr:col>
      <xdr:colOff>895350</xdr:colOff>
      <xdr:row>2</xdr:row>
      <xdr:rowOff>9525</xdr:rowOff>
    </xdr:from>
    <xdr:to>
      <xdr:col>11</xdr:col>
      <xdr:colOff>352425</xdr:colOff>
      <xdr:row>3</xdr:row>
      <xdr:rowOff>47625</xdr:rowOff>
    </xdr:to>
    <xdr:sp macro="" textlink="">
      <xdr:nvSpPr>
        <xdr:cNvPr id="7" name="Line Callout 1 1"/>
        <xdr:cNvSpPr/>
      </xdr:nvSpPr>
      <xdr:spPr>
        <a:xfrm>
          <a:off x="8105775" y="381000"/>
          <a:ext cx="3505200" cy="419100"/>
        </a:xfrm>
        <a:prstGeom prst="borderCallout1">
          <a:avLst>
            <a:gd name="adj1" fmla="val 50892"/>
            <a:gd name="adj2" fmla="val 189"/>
            <a:gd name="adj3" fmla="val 51320"/>
            <a:gd name="adj4" fmla="val -6610"/>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000">
              <a:solidFill>
                <a:schemeClr val="tx1"/>
              </a:solidFill>
              <a:latin typeface="Arial" pitchFamily="34" charset="0"/>
              <a:cs typeface="Arial" pitchFamily="34" charset="0"/>
            </a:rPr>
            <a:t>DC at rating points B, C</a:t>
          </a:r>
          <a:r>
            <a:rPr lang="en-US" sz="1000" baseline="0">
              <a:solidFill>
                <a:schemeClr val="tx1"/>
              </a:solidFill>
              <a:latin typeface="Arial" pitchFamily="34" charset="0"/>
              <a:cs typeface="Arial" pitchFamily="34" charset="0"/>
            </a:rPr>
            <a:t> and D shall not be lower than 97%</a:t>
          </a:r>
        </a:p>
        <a:p>
          <a:pPr algn="l"/>
          <a:r>
            <a:rPr lang="en-US" sz="1000" baseline="0">
              <a:solidFill>
                <a:schemeClr val="tx1"/>
              </a:solidFill>
              <a:latin typeface="Arial" pitchFamily="34" charset="0"/>
              <a:cs typeface="Arial" pitchFamily="34" charset="0"/>
            </a:rPr>
            <a:t>of the cooling demand (P</a:t>
          </a:r>
          <a:r>
            <a:rPr lang="en-US" sz="1000" baseline="-25000">
              <a:solidFill>
                <a:schemeClr val="tx1"/>
              </a:solidFill>
              <a:latin typeface="Arial" pitchFamily="34" charset="0"/>
              <a:cs typeface="Arial" pitchFamily="34" charset="0"/>
            </a:rPr>
            <a:t>R</a:t>
          </a:r>
          <a:r>
            <a:rPr lang="en-US" sz="1000" baseline="0">
              <a:solidFill>
                <a:schemeClr val="tx1"/>
              </a:solidFill>
              <a:latin typeface="Arial" pitchFamily="34" charset="0"/>
              <a:cs typeface="Arial" pitchFamily="34" charset="0"/>
            </a:rPr>
            <a:t>) -- CR &lt; 1.03 </a:t>
          </a:r>
          <a:r>
            <a:rPr lang="en-US" sz="1000">
              <a:solidFill>
                <a:schemeClr val="tx1"/>
              </a:solidFill>
              <a:latin typeface="Arial" pitchFamily="34" charset="0"/>
              <a:cs typeface="Arial" pitchFamily="34" charset="0"/>
            </a:rPr>
            <a:t> </a:t>
          </a:r>
        </a:p>
        <a:p>
          <a:pPr algn="l"/>
          <a:endParaRPr lang="en-US" sz="1000">
            <a:solidFill>
              <a:schemeClr val="tx1"/>
            </a:solidFill>
            <a:latin typeface="Arial" pitchFamily="34" charset="0"/>
            <a:cs typeface="Arial" pitchFamily="34" charset="0"/>
          </a:endParaRPr>
        </a:p>
      </xdr:txBody>
    </xdr:sp>
    <xdr:clientData/>
  </xdr:twoCellAnchor>
  <xdr:twoCellAnchor>
    <xdr:from>
      <xdr:col>10</xdr:col>
      <xdr:colOff>0</xdr:colOff>
      <xdr:row>16</xdr:row>
      <xdr:rowOff>85725</xdr:rowOff>
    </xdr:from>
    <xdr:to>
      <xdr:col>17</xdr:col>
      <xdr:colOff>255999</xdr:colOff>
      <xdr:row>20</xdr:row>
      <xdr:rowOff>14111</xdr:rowOff>
    </xdr:to>
    <xdr:grpSp>
      <xdr:nvGrpSpPr>
        <xdr:cNvPr id="9" name="Gruppieren 8"/>
        <xdr:cNvGrpSpPr/>
      </xdr:nvGrpSpPr>
      <xdr:grpSpPr>
        <a:xfrm>
          <a:off x="10655440" y="3874791"/>
          <a:ext cx="4652152" cy="556408"/>
          <a:chOff x="1547664" y="3429000"/>
          <a:chExt cx="4666074" cy="576086"/>
        </a:xfrm>
      </xdr:grpSpPr>
      <xdr:pic>
        <xdr:nvPicPr>
          <xdr:cNvPr id="10" name="Picture 2"/>
          <xdr:cNvPicPr>
            <a:picLocks noChangeAspect="1" noChangeArrowheads="1"/>
          </xdr:cNvPicPr>
        </xdr:nvPicPr>
        <xdr:blipFill>
          <a:blip xmlns:r="http://schemas.openxmlformats.org/officeDocument/2006/relationships" r:embed="rId1" cstate="print"/>
          <a:srcRect l="16731" t="45866" r="51376" b="47639"/>
          <a:stretch>
            <a:fillRect/>
          </a:stretch>
        </xdr:blipFill>
        <xdr:spPr bwMode="auto">
          <a:xfrm>
            <a:off x="1547664" y="3429000"/>
            <a:ext cx="4666074" cy="576086"/>
          </a:xfrm>
          <a:prstGeom prst="rect">
            <a:avLst/>
          </a:prstGeom>
          <a:noFill/>
          <a:ln w="9525">
            <a:solidFill>
              <a:schemeClr val="tx1"/>
            </a:solidFill>
            <a:miter lim="800000"/>
            <a:headEnd/>
            <a:tailEnd/>
          </a:ln>
        </xdr:spPr>
      </xdr:pic>
      <xdr:sp macro="" textlink="">
        <xdr:nvSpPr>
          <xdr:cNvPr id="11" name="Textfeld 8"/>
          <xdr:cNvSpPr txBox="1"/>
        </xdr:nvSpPr>
        <xdr:spPr bwMode="white">
          <a:xfrm>
            <a:off x="1619672" y="3501008"/>
            <a:ext cx="529312" cy="400110"/>
          </a:xfrm>
          <a:prstGeom prst="rect">
            <a:avLst/>
          </a:prstGeom>
          <a:solidFill>
            <a:schemeClr val="bg1"/>
          </a:solidFill>
        </xdr:spPr>
        <xdr:txBody>
          <a:bodyPr wrap="square" rIns="0"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sz="2000"/>
              <a:t>COP</a:t>
            </a:r>
          </a:p>
        </xdr:txBody>
      </xdr:sp>
      <xdr:sp macro="" textlink="">
        <xdr:nvSpPr>
          <xdr:cNvPr id="12" name="Textfeld 9"/>
          <xdr:cNvSpPr txBox="1"/>
        </xdr:nvSpPr>
        <xdr:spPr bwMode="white">
          <a:xfrm>
            <a:off x="3250600" y="3501008"/>
            <a:ext cx="529312" cy="400110"/>
          </a:xfrm>
          <a:prstGeom prst="rect">
            <a:avLst/>
          </a:prstGeom>
          <a:solidFill>
            <a:schemeClr val="bg1"/>
          </a:solidFill>
        </xdr:spPr>
        <xdr:txBody>
          <a:bodyPr wrap="square" rIns="0"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sz="2000"/>
              <a:t>COP</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209550</xdr:colOff>
      <xdr:row>2</xdr:row>
      <xdr:rowOff>19050</xdr:rowOff>
    </xdr:from>
    <xdr:to>
      <xdr:col>7</xdr:col>
      <xdr:colOff>1143000</xdr:colOff>
      <xdr:row>3</xdr:row>
      <xdr:rowOff>9525</xdr:rowOff>
    </xdr:to>
    <xdr:sp macro="" textlink="">
      <xdr:nvSpPr>
        <xdr:cNvPr id="2" name="Line Callout 1 1"/>
        <xdr:cNvSpPr/>
      </xdr:nvSpPr>
      <xdr:spPr>
        <a:xfrm>
          <a:off x="3752850" y="390525"/>
          <a:ext cx="3848100" cy="409575"/>
        </a:xfrm>
        <a:prstGeom prst="borderCallout1">
          <a:avLst>
            <a:gd name="adj1" fmla="val 50892"/>
            <a:gd name="adj2" fmla="val 189"/>
            <a:gd name="adj3" fmla="val 205358"/>
            <a:gd name="adj4" fmla="val -17136"/>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000">
              <a:solidFill>
                <a:sysClr val="windowText" lastClr="000000"/>
              </a:solidFill>
              <a:latin typeface="Arial" pitchFamily="34" charset="0"/>
              <a:cs typeface="Arial" pitchFamily="34" charset="0"/>
            </a:rPr>
            <a:t>DC = declared cooling capacity at temperatures A, B, C and D</a:t>
          </a:r>
        </a:p>
      </xdr:txBody>
    </xdr:sp>
    <xdr:clientData/>
  </xdr:twoCellAnchor>
  <xdr:twoCellAnchor>
    <xdr:from>
      <xdr:col>1</xdr:col>
      <xdr:colOff>0</xdr:colOff>
      <xdr:row>11</xdr:row>
      <xdr:rowOff>57150</xdr:rowOff>
    </xdr:from>
    <xdr:to>
      <xdr:col>3</xdr:col>
      <xdr:colOff>333375</xdr:colOff>
      <xdr:row>12</xdr:row>
      <xdr:rowOff>295275</xdr:rowOff>
    </xdr:to>
    <xdr:sp macro="" textlink="">
      <xdr:nvSpPr>
        <xdr:cNvPr id="9" name="Line Callout 1 2"/>
        <xdr:cNvSpPr/>
      </xdr:nvSpPr>
      <xdr:spPr>
        <a:xfrm>
          <a:off x="457200" y="2543175"/>
          <a:ext cx="2562225" cy="676275"/>
        </a:xfrm>
        <a:prstGeom prst="borderCallout1">
          <a:avLst>
            <a:gd name="adj1" fmla="val -13457"/>
            <a:gd name="adj2" fmla="val -5704"/>
            <a:gd name="adj3" fmla="val 37500"/>
            <a:gd name="adj4" fmla="val 291"/>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algn="l" defTabSz="914400" eaLnBrk="1" fontAlgn="auto" latinLnBrk="0" hangingPunct="1">
            <a:lnSpc>
              <a:spcPts val="1000"/>
            </a:lnSpc>
            <a:spcBef>
              <a:spcPts val="0"/>
            </a:spcBef>
            <a:spcAft>
              <a:spcPts val="0"/>
            </a:spcAft>
            <a:buClrTx/>
            <a:buSzTx/>
            <a:buFontTx/>
            <a:buNone/>
            <a:tabLst/>
            <a:defRPr/>
          </a:pPr>
          <a:r>
            <a:rPr lang="en-US" sz="1000" b="0">
              <a:solidFill>
                <a:sysClr val="windowText" lastClr="000000"/>
              </a:solidFill>
              <a:effectLst/>
              <a:latin typeface="+mn-lt"/>
              <a:ea typeface="+mn-ea"/>
              <a:cs typeface="+mn-cs"/>
            </a:rPr>
            <a:t>Please consider: Selection of COPA,  COPB, COPC, COPD depends on different ambient temp conditions, load profile and application temperature (LT, MT) </a:t>
          </a:r>
          <a:endParaRPr lang="en-US" sz="1000" b="0">
            <a:solidFill>
              <a:sysClr val="windowText" lastClr="000000"/>
            </a:solidFill>
            <a:effectLst/>
          </a:endParaRPr>
        </a:p>
        <a:p>
          <a:pPr algn="l">
            <a:lnSpc>
              <a:spcPts val="1000"/>
            </a:lnSpc>
          </a:pPr>
          <a:endParaRPr lang="en-US" sz="1000">
            <a:solidFill>
              <a:sysClr val="windowText" lastClr="000000"/>
            </a:solidFill>
          </a:endParaRPr>
        </a:p>
      </xdr:txBody>
    </xdr:sp>
    <xdr:clientData/>
  </xdr:twoCellAnchor>
  <xdr:twoCellAnchor>
    <xdr:from>
      <xdr:col>4</xdr:col>
      <xdr:colOff>0</xdr:colOff>
      <xdr:row>11</xdr:row>
      <xdr:rowOff>47625</xdr:rowOff>
    </xdr:from>
    <xdr:to>
      <xdr:col>5</xdr:col>
      <xdr:colOff>781050</xdr:colOff>
      <xdr:row>12</xdr:row>
      <xdr:rowOff>304800</xdr:rowOff>
    </xdr:to>
    <xdr:sp macro="" textlink="">
      <xdr:nvSpPr>
        <xdr:cNvPr id="10" name="Line Callout 1 2"/>
        <xdr:cNvSpPr/>
      </xdr:nvSpPr>
      <xdr:spPr>
        <a:xfrm>
          <a:off x="3543300" y="2533650"/>
          <a:ext cx="1781175" cy="695325"/>
        </a:xfrm>
        <a:prstGeom prst="borderCallout1">
          <a:avLst>
            <a:gd name="adj1" fmla="val -16442"/>
            <a:gd name="adj2" fmla="val -7915"/>
            <a:gd name="adj3" fmla="val 37500"/>
            <a:gd name="adj4" fmla="val 291"/>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algn="l" defTabSz="914400" eaLnBrk="1" fontAlgn="auto" latinLnBrk="0" hangingPunct="1">
            <a:lnSpc>
              <a:spcPts val="1000"/>
            </a:lnSpc>
            <a:spcBef>
              <a:spcPts val="0"/>
            </a:spcBef>
            <a:spcAft>
              <a:spcPts val="0"/>
            </a:spcAft>
            <a:buClrTx/>
            <a:buSzTx/>
            <a:buFontTx/>
            <a:buNone/>
            <a:tabLst/>
            <a:defRPr/>
          </a:pPr>
          <a:r>
            <a:rPr lang="en-US" sz="1000">
              <a:solidFill>
                <a:sysClr val="windowText" lastClr="000000"/>
              </a:solidFill>
              <a:effectLst/>
              <a:latin typeface="+mn-lt"/>
              <a:ea typeface="+mn-ea"/>
              <a:cs typeface="+mn-cs"/>
            </a:rPr>
            <a:t>Measured or</a:t>
          </a:r>
          <a:r>
            <a:rPr lang="en-US" sz="1000" baseline="0">
              <a:solidFill>
                <a:sysClr val="windowText" lastClr="000000"/>
              </a:solidFill>
              <a:effectLst/>
              <a:latin typeface="+mn-lt"/>
              <a:ea typeface="+mn-ea"/>
              <a:cs typeface="+mn-cs"/>
            </a:rPr>
            <a:t> calculated cooling c</a:t>
          </a:r>
          <a:r>
            <a:rPr lang="en-US" sz="1000">
              <a:solidFill>
                <a:sysClr val="windowText" lastClr="000000"/>
              </a:solidFill>
              <a:effectLst/>
              <a:latin typeface="+mn-lt"/>
              <a:ea typeface="+mn-ea"/>
              <a:cs typeface="+mn-cs"/>
            </a:rPr>
            <a:t>apacity </a:t>
          </a:r>
          <a:r>
            <a:rPr lang="en-US" sz="1000" u="sng">
              <a:solidFill>
                <a:sysClr val="windowText" lastClr="000000"/>
              </a:solidFill>
              <a:effectLst/>
              <a:latin typeface="+mn-lt"/>
              <a:ea typeface="+mn-ea"/>
              <a:cs typeface="+mn-cs"/>
            </a:rPr>
            <a:t>equal </a:t>
          </a:r>
          <a:r>
            <a:rPr lang="en-US" sz="1000" u="sng" baseline="0">
              <a:solidFill>
                <a:sysClr val="windowText" lastClr="000000"/>
              </a:solidFill>
              <a:effectLst/>
              <a:latin typeface="+mn-lt"/>
              <a:ea typeface="+mn-ea"/>
              <a:cs typeface="+mn-cs"/>
            </a:rPr>
            <a:t>or above</a:t>
          </a:r>
          <a:r>
            <a:rPr lang="en-US" sz="1000" baseline="0">
              <a:solidFill>
                <a:sysClr val="windowText" lastClr="000000"/>
              </a:solidFill>
              <a:effectLst/>
              <a:latin typeface="+mn-lt"/>
              <a:ea typeface="+mn-ea"/>
              <a:cs typeface="+mn-cs"/>
            </a:rPr>
            <a:t> cooling demand</a:t>
          </a:r>
          <a:endParaRPr lang="en-US" sz="1000">
            <a:solidFill>
              <a:sysClr val="windowText" lastClr="000000"/>
            </a:solidFill>
            <a:effectLst/>
          </a:endParaRPr>
        </a:p>
        <a:p>
          <a:pPr algn="l">
            <a:lnSpc>
              <a:spcPts val="1000"/>
            </a:lnSpc>
          </a:pPr>
          <a:endParaRPr lang="en-US" sz="1000">
            <a:solidFill>
              <a:sysClr val="windowText" lastClr="000000"/>
            </a:solidFill>
          </a:endParaRPr>
        </a:p>
      </xdr:txBody>
    </xdr:sp>
    <xdr:clientData/>
  </xdr:twoCellAnchor>
  <xdr:twoCellAnchor>
    <xdr:from>
      <xdr:col>9</xdr:col>
      <xdr:colOff>200025</xdr:colOff>
      <xdr:row>13</xdr:row>
      <xdr:rowOff>0</xdr:rowOff>
    </xdr:from>
    <xdr:to>
      <xdr:col>15</xdr:col>
      <xdr:colOff>19050</xdr:colOff>
      <xdr:row>14</xdr:row>
      <xdr:rowOff>85725</xdr:rowOff>
    </xdr:to>
    <xdr:sp macro="" textlink="">
      <xdr:nvSpPr>
        <xdr:cNvPr id="11" name="Line Callout 1 3"/>
        <xdr:cNvSpPr/>
      </xdr:nvSpPr>
      <xdr:spPr>
        <a:xfrm>
          <a:off x="9220200" y="3152775"/>
          <a:ext cx="4686300" cy="419100"/>
        </a:xfrm>
        <a:prstGeom prst="borderCallout1">
          <a:avLst>
            <a:gd name="adj1" fmla="val -208729"/>
            <a:gd name="adj2" fmla="val -6506"/>
            <a:gd name="adj3" fmla="val 34903"/>
            <a:gd name="adj4" fmla="val -227"/>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sz="1000">
              <a:solidFill>
                <a:sysClr val="windowText" lastClr="000000"/>
              </a:solidFill>
              <a:effectLst/>
              <a:latin typeface="+mn-lt"/>
              <a:ea typeface="+mn-ea"/>
              <a:cs typeface="+mn-cs"/>
            </a:rPr>
            <a:t>Ratio between refrigerant demand and  declared capacity (CR=1, in case of a continuous capacity adjustment)</a:t>
          </a:r>
          <a:endParaRPr lang="en-US" sz="1000">
            <a:solidFill>
              <a:sysClr val="windowText" lastClr="000000"/>
            </a:solidFill>
          </a:endParaRPr>
        </a:p>
      </xdr:txBody>
    </xdr:sp>
    <xdr:clientData/>
  </xdr:twoCellAnchor>
  <xdr:twoCellAnchor>
    <xdr:from>
      <xdr:col>6</xdr:col>
      <xdr:colOff>304800</xdr:colOff>
      <xdr:row>11</xdr:row>
      <xdr:rowOff>38100</xdr:rowOff>
    </xdr:from>
    <xdr:to>
      <xdr:col>8</xdr:col>
      <xdr:colOff>781050</xdr:colOff>
      <xdr:row>12</xdr:row>
      <xdr:rowOff>295275</xdr:rowOff>
    </xdr:to>
    <xdr:sp macro="" textlink="">
      <xdr:nvSpPr>
        <xdr:cNvPr id="12" name="Line Callout 1 2"/>
        <xdr:cNvSpPr/>
      </xdr:nvSpPr>
      <xdr:spPr>
        <a:xfrm>
          <a:off x="5848350" y="2400300"/>
          <a:ext cx="3048000" cy="695325"/>
        </a:xfrm>
        <a:prstGeom prst="borderCallout1">
          <a:avLst>
            <a:gd name="adj1" fmla="val -13457"/>
            <a:gd name="adj2" fmla="val -16314"/>
            <a:gd name="adj3" fmla="val 37500"/>
            <a:gd name="adj4" fmla="val 291"/>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bIns="0" rtlCol="0" anchor="t"/>
        <a:lstStyle/>
        <a:p>
          <a:pPr marL="0" marR="0" indent="0" algn="l" defTabSz="914400" eaLnBrk="1" fontAlgn="auto" latinLnBrk="0" hangingPunct="1">
            <a:lnSpc>
              <a:spcPts val="1000"/>
            </a:lnSpc>
            <a:spcBef>
              <a:spcPts val="0"/>
            </a:spcBef>
            <a:spcAft>
              <a:spcPts val="0"/>
            </a:spcAft>
            <a:buClrTx/>
            <a:buSzTx/>
            <a:buFontTx/>
            <a:buNone/>
            <a:tabLst/>
            <a:defRPr/>
          </a:pPr>
          <a:r>
            <a:rPr lang="en-US" sz="1000" b="0">
              <a:solidFill>
                <a:sysClr val="windowText" lastClr="000000"/>
              </a:solidFill>
              <a:effectLst/>
              <a:latin typeface="+mn-lt"/>
              <a:ea typeface="+mn-ea"/>
              <a:cs typeface="+mn-cs"/>
            </a:rPr>
            <a:t>Measured or calculated</a:t>
          </a:r>
          <a:r>
            <a:rPr lang="en-US" sz="1000" b="0" baseline="0">
              <a:solidFill>
                <a:sysClr val="windowText" lastClr="000000"/>
              </a:solidFill>
              <a:effectLst/>
              <a:latin typeface="+mn-lt"/>
              <a:ea typeface="+mn-ea"/>
              <a:cs typeface="+mn-cs"/>
            </a:rPr>
            <a:t> part load </a:t>
          </a:r>
          <a:r>
            <a:rPr lang="en-US" sz="1000" b="0">
              <a:solidFill>
                <a:sysClr val="windowText" lastClr="000000"/>
              </a:solidFill>
              <a:effectLst/>
              <a:latin typeface="+mn-lt"/>
              <a:ea typeface="+mn-ea"/>
              <a:cs typeface="+mn-cs"/>
            </a:rPr>
            <a:t>capacity</a:t>
          </a:r>
          <a:r>
            <a:rPr lang="en-US" sz="1000" b="0" baseline="0">
              <a:solidFill>
                <a:sysClr val="windowText" lastClr="000000"/>
              </a:solidFill>
              <a:effectLst/>
              <a:latin typeface="+mn-lt"/>
              <a:ea typeface="+mn-ea"/>
              <a:cs typeface="+mn-cs"/>
            </a:rPr>
            <a:t> </a:t>
          </a:r>
          <a:r>
            <a:rPr lang="en-US" sz="1000" b="0" u="sng">
              <a:solidFill>
                <a:sysClr val="windowText" lastClr="000000"/>
              </a:solidFill>
              <a:effectLst/>
              <a:latin typeface="+mn-lt"/>
              <a:ea typeface="+mn-ea"/>
              <a:cs typeface="+mn-cs"/>
            </a:rPr>
            <a:t>below</a:t>
          </a:r>
          <a:r>
            <a:rPr lang="en-US" sz="1000" b="0">
              <a:solidFill>
                <a:sysClr val="windowText" lastClr="000000"/>
              </a:solidFill>
              <a:effectLst/>
              <a:latin typeface="+mn-lt"/>
              <a:ea typeface="+mn-ea"/>
              <a:cs typeface="+mn-cs"/>
            </a:rPr>
            <a:t> </a:t>
          </a:r>
          <a:r>
            <a:rPr lang="en-US" sz="1000" b="0" baseline="0">
              <a:solidFill>
                <a:sysClr val="windowText" lastClr="000000"/>
              </a:solidFill>
              <a:effectLst/>
              <a:latin typeface="+mn-lt"/>
              <a:ea typeface="+mn-ea"/>
              <a:cs typeface="+mn-cs"/>
            </a:rPr>
            <a:t>cooling demand. Leave DC and COP blank if step control not available/necessary.</a:t>
          </a:r>
          <a:br>
            <a:rPr lang="en-US" sz="1000" b="0" baseline="0">
              <a:solidFill>
                <a:sysClr val="windowText" lastClr="000000"/>
              </a:solidFill>
              <a:effectLst/>
              <a:latin typeface="+mn-lt"/>
              <a:ea typeface="+mn-ea"/>
              <a:cs typeface="+mn-cs"/>
            </a:rPr>
          </a:br>
          <a:r>
            <a:rPr lang="en-US" sz="1000" b="0" baseline="0">
              <a:solidFill>
                <a:sysClr val="windowText" lastClr="000000"/>
              </a:solidFill>
              <a:effectLst/>
              <a:latin typeface="+mn-lt"/>
              <a:ea typeface="+mn-ea"/>
              <a:cs typeface="+mn-cs"/>
            </a:rPr>
            <a:t>Lowest  part load DC limited to &gt; 10% of DC at full load.</a:t>
          </a:r>
          <a:endParaRPr lang="en-US" sz="1000" b="0">
            <a:solidFill>
              <a:sysClr val="windowText" lastClr="000000"/>
            </a:solidFill>
            <a:effectLst/>
          </a:endParaRPr>
        </a:p>
        <a:p>
          <a:pPr algn="l">
            <a:lnSpc>
              <a:spcPts val="1000"/>
            </a:lnSpc>
          </a:pPr>
          <a:endParaRPr lang="en-US" sz="1000">
            <a:solidFill>
              <a:sysClr val="windowText" lastClr="000000"/>
            </a:solidFill>
          </a:endParaRPr>
        </a:p>
      </xdr:txBody>
    </xdr:sp>
    <xdr:clientData/>
  </xdr:twoCellAnchor>
  <xdr:twoCellAnchor>
    <xdr:from>
      <xdr:col>10</xdr:col>
      <xdr:colOff>266699</xdr:colOff>
      <xdr:row>11</xdr:row>
      <xdr:rowOff>209550</xdr:rowOff>
    </xdr:from>
    <xdr:to>
      <xdr:col>15</xdr:col>
      <xdr:colOff>9523</xdr:colOff>
      <xdr:row>13</xdr:row>
      <xdr:rowOff>9525</xdr:rowOff>
    </xdr:to>
    <xdr:sp macro="" textlink="">
      <xdr:nvSpPr>
        <xdr:cNvPr id="13" name="Line Callout 1 3"/>
        <xdr:cNvSpPr/>
      </xdr:nvSpPr>
      <xdr:spPr>
        <a:xfrm>
          <a:off x="11153774" y="2571750"/>
          <a:ext cx="2743199" cy="590550"/>
        </a:xfrm>
        <a:prstGeom prst="borderCallout1">
          <a:avLst>
            <a:gd name="adj1" fmla="val -55266"/>
            <a:gd name="adj2" fmla="val -12449"/>
            <a:gd name="adj3" fmla="val 37500"/>
            <a:gd name="adj4" fmla="val 291"/>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indent="0" algn="l" defTabSz="914400" eaLnBrk="1" fontAlgn="auto" latinLnBrk="0" hangingPunct="1">
            <a:lnSpc>
              <a:spcPct val="100000"/>
            </a:lnSpc>
            <a:spcBef>
              <a:spcPts val="0"/>
            </a:spcBef>
            <a:spcAft>
              <a:spcPts val="0"/>
            </a:spcAft>
            <a:buClrTx/>
            <a:buSzTx/>
            <a:buFontTx/>
            <a:buNone/>
            <a:tabLst/>
            <a:defRPr/>
          </a:pPr>
          <a:r>
            <a:rPr lang="en-US" sz="1000">
              <a:solidFill>
                <a:sysClr val="windowText" lastClr="000000"/>
              </a:solidFill>
              <a:effectLst/>
              <a:latin typeface="+mn-lt"/>
              <a:ea typeface="+mn-ea"/>
              <a:cs typeface="+mn-cs"/>
            </a:rPr>
            <a:t>For </a:t>
          </a:r>
          <a:r>
            <a:rPr lang="en-US" sz="1000" b="1">
              <a:solidFill>
                <a:sysClr val="windowText" lastClr="000000"/>
              </a:solidFill>
              <a:effectLst/>
              <a:latin typeface="+mn-lt"/>
              <a:ea typeface="+mn-ea"/>
              <a:cs typeface="+mn-cs"/>
            </a:rPr>
            <a:t>step control</a:t>
          </a:r>
          <a:r>
            <a:rPr lang="en-US" sz="1000">
              <a:solidFill>
                <a:sysClr val="windowText" lastClr="000000"/>
              </a:solidFill>
              <a:effectLst/>
              <a:latin typeface="+mn-lt"/>
              <a:ea typeface="+mn-ea"/>
              <a:cs typeface="+mn-cs"/>
            </a:rPr>
            <a:t>, COP is a linear interpolation between the operating points above and</a:t>
          </a:r>
          <a:r>
            <a:rPr lang="en-US" sz="1000" baseline="0">
              <a:solidFill>
                <a:sysClr val="windowText" lastClr="000000"/>
              </a:solidFill>
              <a:effectLst/>
              <a:latin typeface="+mn-lt"/>
              <a:ea typeface="+mn-ea"/>
              <a:cs typeface="+mn-cs"/>
            </a:rPr>
            <a:t> below cooling demand</a:t>
          </a:r>
        </a:p>
        <a:p>
          <a:pPr marL="0" marR="0" indent="0" algn="l" defTabSz="914400" eaLnBrk="1" fontAlgn="auto" latinLnBrk="0" hangingPunct="1">
            <a:lnSpc>
              <a:spcPct val="100000"/>
            </a:lnSpc>
            <a:spcBef>
              <a:spcPts val="0"/>
            </a:spcBef>
            <a:spcAft>
              <a:spcPts val="0"/>
            </a:spcAft>
            <a:buClrTx/>
            <a:buSzTx/>
            <a:buFontTx/>
            <a:buNone/>
            <a:tabLst/>
            <a:defRPr/>
          </a:pPr>
          <a:endParaRPr lang="en-US" sz="1000">
            <a:solidFill>
              <a:sysClr val="windowText" lastClr="000000"/>
            </a:solidFill>
          </a:endParaRPr>
        </a:p>
      </xdr:txBody>
    </xdr:sp>
    <xdr:clientData/>
  </xdr:twoCellAnchor>
  <xdr:twoCellAnchor>
    <xdr:from>
      <xdr:col>10</xdr:col>
      <xdr:colOff>0</xdr:colOff>
      <xdr:row>19</xdr:row>
      <xdr:rowOff>0</xdr:rowOff>
    </xdr:from>
    <xdr:to>
      <xdr:col>17</xdr:col>
      <xdr:colOff>446499</xdr:colOff>
      <xdr:row>22</xdr:row>
      <xdr:rowOff>90311</xdr:rowOff>
    </xdr:to>
    <xdr:grpSp>
      <xdr:nvGrpSpPr>
        <xdr:cNvPr id="21" name="Gruppieren 20"/>
        <xdr:cNvGrpSpPr/>
      </xdr:nvGrpSpPr>
      <xdr:grpSpPr>
        <a:xfrm>
          <a:off x="11053187" y="4385687"/>
          <a:ext cx="4654246" cy="561327"/>
          <a:chOff x="1547664" y="3429000"/>
          <a:chExt cx="4666074" cy="576086"/>
        </a:xfrm>
      </xdr:grpSpPr>
      <xdr:pic>
        <xdr:nvPicPr>
          <xdr:cNvPr id="22" name="Picture 2"/>
          <xdr:cNvPicPr>
            <a:picLocks noChangeAspect="1" noChangeArrowheads="1"/>
          </xdr:cNvPicPr>
        </xdr:nvPicPr>
        <xdr:blipFill>
          <a:blip xmlns:r="http://schemas.openxmlformats.org/officeDocument/2006/relationships" r:embed="rId1" cstate="print"/>
          <a:srcRect l="16731" t="45866" r="51376" b="47639"/>
          <a:stretch>
            <a:fillRect/>
          </a:stretch>
        </xdr:blipFill>
        <xdr:spPr bwMode="auto">
          <a:xfrm>
            <a:off x="1547664" y="3429000"/>
            <a:ext cx="4666074" cy="576086"/>
          </a:xfrm>
          <a:prstGeom prst="rect">
            <a:avLst/>
          </a:prstGeom>
          <a:noFill/>
          <a:ln w="9525">
            <a:solidFill>
              <a:schemeClr val="tx1"/>
            </a:solidFill>
            <a:miter lim="800000"/>
            <a:headEnd/>
            <a:tailEnd/>
          </a:ln>
        </xdr:spPr>
      </xdr:pic>
      <xdr:sp macro="" textlink="">
        <xdr:nvSpPr>
          <xdr:cNvPr id="23" name="Textfeld 8"/>
          <xdr:cNvSpPr txBox="1"/>
        </xdr:nvSpPr>
        <xdr:spPr bwMode="white">
          <a:xfrm>
            <a:off x="1619672" y="3501008"/>
            <a:ext cx="529312" cy="400110"/>
          </a:xfrm>
          <a:prstGeom prst="rect">
            <a:avLst/>
          </a:prstGeom>
          <a:solidFill>
            <a:schemeClr val="bg1"/>
          </a:solidFill>
        </xdr:spPr>
        <xdr:txBody>
          <a:bodyPr wrap="square" rIns="0"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sz="2000"/>
              <a:t>COP</a:t>
            </a:r>
          </a:p>
        </xdr:txBody>
      </xdr:sp>
      <xdr:sp macro="" textlink="">
        <xdr:nvSpPr>
          <xdr:cNvPr id="24" name="Textfeld 9"/>
          <xdr:cNvSpPr txBox="1"/>
        </xdr:nvSpPr>
        <xdr:spPr bwMode="white">
          <a:xfrm>
            <a:off x="3250600" y="3501008"/>
            <a:ext cx="529312" cy="400110"/>
          </a:xfrm>
          <a:prstGeom prst="rect">
            <a:avLst/>
          </a:prstGeom>
          <a:solidFill>
            <a:schemeClr val="bg1"/>
          </a:solidFill>
        </xdr:spPr>
        <xdr:txBody>
          <a:bodyPr wrap="square" rIns="0" rtlCol="0">
            <a:spAutoFit/>
          </a:bodyPr>
          <a:lstStyle>
            <a:defPPr>
              <a:defRPr lang="de-D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de-DE" sz="2000"/>
              <a:t>COP</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76"/>
  <sheetViews>
    <sheetView tabSelected="1" zoomScale="90" zoomScaleNormal="90" workbookViewId="0">
      <selection activeCell="K15" sqref="K15"/>
    </sheetView>
  </sheetViews>
  <sheetFormatPr baseColWidth="10" defaultColWidth="9.140625" defaultRowHeight="12.75" x14ac:dyDescent="0.2"/>
  <cols>
    <col min="1" max="1" width="6.85546875" style="1" bestFit="1" customWidth="1"/>
    <col min="2" max="2" width="11.7109375" style="1" customWidth="1"/>
    <col min="3" max="3" width="25" style="1" customWidth="1"/>
    <col min="4" max="4" width="13.7109375" style="1" customWidth="1"/>
    <col min="5" max="5" width="15" style="1" bestFit="1" customWidth="1"/>
    <col min="6" max="6" width="19.5703125" style="1" customWidth="1"/>
    <col min="7" max="7" width="15.140625" style="1" customWidth="1"/>
    <col min="8" max="8" width="26.7109375" style="1" customWidth="1"/>
    <col min="9" max="9" width="13.85546875" style="1" customWidth="1"/>
    <col min="10" max="10" width="9.140625" style="1" customWidth="1"/>
    <col min="11" max="12" width="9.140625" style="1"/>
    <col min="13" max="13" width="11.28515625" style="1" customWidth="1"/>
    <col min="14" max="16384" width="9.140625" style="1"/>
  </cols>
  <sheetData>
    <row r="1" spans="1:20" s="102" customFormat="1" ht="15.75" x14ac:dyDescent="0.25">
      <c r="A1" s="86" t="s">
        <v>39</v>
      </c>
      <c r="B1" s="79"/>
      <c r="C1" s="79"/>
      <c r="D1" s="79"/>
      <c r="E1" s="79"/>
      <c r="H1" s="173" t="str">
        <f>ReadMe!A1</f>
        <v>Tool version 1.4.2_rev06.16</v>
      </c>
      <c r="I1" s="174">
        <f>ReadMe!A2</f>
        <v>42539</v>
      </c>
    </row>
    <row r="2" spans="1:20" ht="13.5" thickBot="1" x14ac:dyDescent="0.25"/>
    <row r="3" spans="1:20" ht="30" customHeight="1" thickBot="1" x14ac:dyDescent="0.25">
      <c r="A3" s="183" t="s">
        <v>35</v>
      </c>
      <c r="B3" s="184"/>
      <c r="C3" s="184"/>
      <c r="D3" s="88">
        <v>7</v>
      </c>
    </row>
    <row r="4" spans="1:20" ht="13.5" thickBot="1" x14ac:dyDescent="0.25">
      <c r="L4" s="72"/>
    </row>
    <row r="5" spans="1:20" ht="16.5" thickBot="1" x14ac:dyDescent="0.3">
      <c r="A5" s="2"/>
      <c r="B5" s="118"/>
      <c r="C5" s="119"/>
      <c r="D5" s="120"/>
      <c r="E5" s="120"/>
      <c r="F5" s="121"/>
      <c r="G5" s="122" t="s">
        <v>44</v>
      </c>
      <c r="H5" s="123"/>
      <c r="J5" s="89"/>
      <c r="K5" s="90" t="s">
        <v>0</v>
      </c>
      <c r="L5" s="91"/>
      <c r="M5" s="91"/>
      <c r="N5" s="92"/>
      <c r="O5" s="93"/>
    </row>
    <row r="6" spans="1:20" ht="27" customHeight="1" thickBot="1" x14ac:dyDescent="0.3">
      <c r="A6" s="2"/>
      <c r="B6" s="113"/>
      <c r="C6" s="114" t="s">
        <v>42</v>
      </c>
      <c r="D6" s="185" t="s">
        <v>34</v>
      </c>
      <c r="E6" s="187" t="s">
        <v>24</v>
      </c>
      <c r="F6" s="109" t="s">
        <v>54</v>
      </c>
      <c r="G6" s="109" t="s">
        <v>23</v>
      </c>
      <c r="H6" s="110" t="s">
        <v>28</v>
      </c>
      <c r="J6" s="94"/>
      <c r="K6" s="131" t="s">
        <v>2</v>
      </c>
      <c r="L6" s="96"/>
      <c r="M6" s="96"/>
      <c r="N6" s="92"/>
      <c r="O6" s="93"/>
    </row>
    <row r="7" spans="1:20" ht="15" thickBot="1" x14ac:dyDescent="0.3">
      <c r="A7" s="2"/>
      <c r="B7" s="115" t="s">
        <v>3</v>
      </c>
      <c r="C7" s="104" t="s">
        <v>4</v>
      </c>
      <c r="D7" s="186"/>
      <c r="E7" s="188"/>
      <c r="F7" s="116"/>
      <c r="G7" s="116" t="s">
        <v>43</v>
      </c>
      <c r="H7" s="117" t="s">
        <v>29</v>
      </c>
      <c r="J7" s="97"/>
      <c r="K7" s="95" t="s">
        <v>25</v>
      </c>
      <c r="L7" s="96"/>
      <c r="M7" s="96"/>
      <c r="N7" s="92"/>
      <c r="O7" s="93"/>
    </row>
    <row r="8" spans="1:20" ht="13.5" thickBot="1" x14ac:dyDescent="0.25">
      <c r="A8" s="61" t="s">
        <v>19</v>
      </c>
      <c r="B8" s="3">
        <f>E8</f>
        <v>2.1</v>
      </c>
      <c r="C8" s="4">
        <f>F66</f>
        <v>7</v>
      </c>
      <c r="D8" s="136">
        <f>D3</f>
        <v>7</v>
      </c>
      <c r="E8" s="81">
        <v>2.1</v>
      </c>
      <c r="F8" s="106">
        <v>0.25</v>
      </c>
      <c r="G8" s="5">
        <f>C8/D8</f>
        <v>1</v>
      </c>
      <c r="H8" s="6">
        <f>E8</f>
        <v>2.1</v>
      </c>
      <c r="J8" s="98"/>
      <c r="K8" s="99" t="s">
        <v>36</v>
      </c>
      <c r="L8" s="92"/>
      <c r="M8" s="92"/>
      <c r="N8" s="92"/>
      <c r="O8" s="93"/>
    </row>
    <row r="9" spans="1:20" x14ac:dyDescent="0.2">
      <c r="A9" s="62" t="s">
        <v>20</v>
      </c>
      <c r="B9" s="7">
        <f>E9</f>
        <v>2.57</v>
      </c>
      <c r="C9" s="8">
        <f>F59</f>
        <v>6.2740740740740737</v>
      </c>
      <c r="D9" s="137">
        <v>7.76</v>
      </c>
      <c r="E9" s="83">
        <v>2.57</v>
      </c>
      <c r="F9" s="107">
        <v>0.25</v>
      </c>
      <c r="G9" s="9">
        <f>C9/D9</f>
        <v>0.80851470026727756</v>
      </c>
      <c r="H9" s="172">
        <f>IF(D9*1.03&lt;C9,"Error, declared capacity too low",IF(G9&gt;0.97,E9,E9*(1-F9*(1-G9))))</f>
        <v>2.4469706949217258</v>
      </c>
      <c r="J9" s="100"/>
      <c r="K9" s="100"/>
      <c r="L9" s="100"/>
      <c r="M9" s="100"/>
      <c r="N9" s="100"/>
      <c r="O9" s="100"/>
    </row>
    <row r="10" spans="1:20" x14ac:dyDescent="0.2">
      <c r="A10" s="62" t="s">
        <v>21</v>
      </c>
      <c r="B10" s="7">
        <f>E10</f>
        <v>3.27</v>
      </c>
      <c r="C10" s="134">
        <f>F49</f>
        <v>5.2370370370370365</v>
      </c>
      <c r="D10" s="137">
        <v>8.74</v>
      </c>
      <c r="E10" s="83">
        <v>3.27</v>
      </c>
      <c r="F10" s="107">
        <v>0.25</v>
      </c>
      <c r="G10" s="9">
        <f>C10/D10</f>
        <v>0.59920332231545037</v>
      </c>
      <c r="H10" s="172">
        <f>IF(D10*1.03&lt;C10,"Error, declared capacity too low",IF(G10&gt;0.97,E10,E10*(1-F10*(1-G10))))</f>
        <v>2.9423487159928809</v>
      </c>
      <c r="J10" s="100"/>
      <c r="K10" s="101" t="s">
        <v>37</v>
      </c>
      <c r="L10" s="100"/>
      <c r="M10" s="100"/>
      <c r="N10" s="100"/>
      <c r="O10" s="100"/>
    </row>
    <row r="11" spans="1:20" ht="13.5" thickBot="1" x14ac:dyDescent="0.25">
      <c r="A11" s="63" t="s">
        <v>22</v>
      </c>
      <c r="B11" s="10">
        <f>E11</f>
        <v>4</v>
      </c>
      <c r="C11" s="135">
        <f>F39</f>
        <v>4.2</v>
      </c>
      <c r="D11" s="138">
        <v>9.61</v>
      </c>
      <c r="E11" s="105">
        <v>4</v>
      </c>
      <c r="F11" s="108">
        <v>0.25</v>
      </c>
      <c r="G11" s="11">
        <f>C11/D11</f>
        <v>0.43704474505723212</v>
      </c>
      <c r="H11" s="172">
        <f>IF(D11*1.03&lt;C11,"Error, declared capacity too low",IF(G11&gt;0.97,E11,E11*(1-F11*(1-G11))))</f>
        <v>3.4370447450572321</v>
      </c>
      <c r="J11" s="100"/>
      <c r="K11" s="101" t="s">
        <v>38</v>
      </c>
      <c r="L11" s="100"/>
      <c r="M11" s="100"/>
      <c r="N11" s="100"/>
      <c r="O11" s="100"/>
    </row>
    <row r="12" spans="1:20" ht="34.5" customHeight="1" x14ac:dyDescent="0.2"/>
    <row r="13" spans="1:20" ht="27.75" customHeight="1" thickBot="1" x14ac:dyDescent="0.25">
      <c r="B13" s="182"/>
      <c r="C13" s="182"/>
      <c r="D13" s="182"/>
    </row>
    <row r="14" spans="1:20" s="12" customFormat="1" ht="26.25" thickBot="1" x14ac:dyDescent="0.3">
      <c r="A14" s="1"/>
      <c r="B14" s="13" t="s">
        <v>6</v>
      </c>
      <c r="C14" s="14" t="s">
        <v>7</v>
      </c>
      <c r="D14" s="15" t="s">
        <v>8</v>
      </c>
      <c r="E14" s="16" t="s">
        <v>9</v>
      </c>
      <c r="F14" s="17" t="s">
        <v>10</v>
      </c>
      <c r="G14" s="17" t="s">
        <v>1</v>
      </c>
      <c r="H14" s="17" t="s">
        <v>11</v>
      </c>
      <c r="I14" s="18" t="s">
        <v>12</v>
      </c>
      <c r="K14" s="168" t="s">
        <v>63</v>
      </c>
      <c r="L14"/>
      <c r="M14" s="152"/>
      <c r="N14" s="152"/>
      <c r="O14" s="152"/>
      <c r="P14" s="152"/>
      <c r="Q14" s="152"/>
      <c r="R14" s="152"/>
      <c r="S14" s="152"/>
      <c r="T14" s="152"/>
    </row>
    <row r="15" spans="1:20" s="19" customFormat="1" ht="15" x14ac:dyDescent="0.2">
      <c r="A15" s="12"/>
      <c r="B15" s="20">
        <v>1</v>
      </c>
      <c r="C15" s="21">
        <v>-19</v>
      </c>
      <c r="D15" s="177">
        <v>8.3351400000000006E-2</v>
      </c>
      <c r="E15" s="27">
        <f t="shared" ref="E15:E37" si="0">E16</f>
        <v>0.6</v>
      </c>
      <c r="F15" s="28">
        <f t="shared" ref="F15:F72" si="1">$D$3*E15</f>
        <v>4.2</v>
      </c>
      <c r="G15" s="28">
        <f t="shared" ref="G15:G38" si="2">G16</f>
        <v>3.4370447450572321</v>
      </c>
      <c r="H15" s="29">
        <f t="shared" ref="H15:H72" si="3">F15*D15</f>
        <v>0.35007588000000006</v>
      </c>
      <c r="I15" s="30">
        <f t="shared" ref="I15:I72" si="4">H15/G15</f>
        <v>0.10185374528610355</v>
      </c>
      <c r="K15" s="170" t="s">
        <v>62</v>
      </c>
      <c r="L15"/>
      <c r="M15" s="153"/>
      <c r="N15" s="153"/>
      <c r="O15" s="153"/>
      <c r="P15" s="153"/>
      <c r="Q15" s="153"/>
      <c r="R15" s="153"/>
      <c r="S15" s="153"/>
      <c r="T15" s="153"/>
    </row>
    <row r="16" spans="1:20" s="19" customFormat="1" x14ac:dyDescent="0.2">
      <c r="B16" s="24">
        <v>2</v>
      </c>
      <c r="C16" s="25">
        <v>-18</v>
      </c>
      <c r="D16" s="178">
        <v>0.40726992000000001</v>
      </c>
      <c r="E16" s="27">
        <f t="shared" si="0"/>
        <v>0.6</v>
      </c>
      <c r="F16" s="28">
        <f t="shared" si="1"/>
        <v>4.2</v>
      </c>
      <c r="G16" s="28">
        <f t="shared" si="2"/>
        <v>3.4370447450572321</v>
      </c>
      <c r="H16" s="29">
        <f t="shared" si="3"/>
        <v>1.7105336640000002</v>
      </c>
      <c r="I16" s="30">
        <f t="shared" si="4"/>
        <v>0.49767570423978208</v>
      </c>
      <c r="K16"/>
      <c r="L16" s="155"/>
      <c r="M16" s="153"/>
      <c r="N16" s="153"/>
      <c r="O16" s="153"/>
      <c r="P16" s="153"/>
      <c r="Q16" s="153"/>
      <c r="R16" s="153"/>
      <c r="S16" s="153"/>
      <c r="T16" s="153"/>
    </row>
    <row r="17" spans="2:20" s="19" customFormat="1" x14ac:dyDescent="0.2">
      <c r="B17" s="24">
        <v>3</v>
      </c>
      <c r="C17" s="25">
        <v>-17</v>
      </c>
      <c r="D17" s="178">
        <v>0.64624272000000005</v>
      </c>
      <c r="E17" s="27">
        <f t="shared" si="0"/>
        <v>0.6</v>
      </c>
      <c r="F17" s="28">
        <f t="shared" si="1"/>
        <v>4.2</v>
      </c>
      <c r="G17" s="28">
        <f t="shared" si="2"/>
        <v>3.4370447450572321</v>
      </c>
      <c r="H17" s="29">
        <f t="shared" si="3"/>
        <v>2.7142194240000004</v>
      </c>
      <c r="I17" s="30">
        <f t="shared" si="4"/>
        <v>0.78969569072479573</v>
      </c>
      <c r="K17" s="157"/>
      <c r="L17"/>
      <c r="M17" s="153"/>
      <c r="N17" s="153"/>
      <c r="O17" s="153"/>
      <c r="P17" s="153"/>
      <c r="Q17" s="153"/>
      <c r="R17" s="153"/>
      <c r="S17" s="153"/>
      <c r="T17" s="153"/>
    </row>
    <row r="18" spans="2:20" s="19" customFormat="1" x14ac:dyDescent="0.2">
      <c r="B18" s="24">
        <v>4</v>
      </c>
      <c r="C18" s="25">
        <v>-16</v>
      </c>
      <c r="D18" s="178">
        <v>1.0535213999999999</v>
      </c>
      <c r="E18" s="27">
        <f t="shared" si="0"/>
        <v>0.6</v>
      </c>
      <c r="F18" s="28">
        <f t="shared" si="1"/>
        <v>4.2</v>
      </c>
      <c r="G18" s="28">
        <f t="shared" si="2"/>
        <v>3.4370447450572321</v>
      </c>
      <c r="H18" s="29">
        <f t="shared" si="3"/>
        <v>4.4247898799999996</v>
      </c>
      <c r="I18" s="30">
        <f t="shared" si="4"/>
        <v>1.2873820995095366</v>
      </c>
      <c r="K18" s="157"/>
      <c r="L18" s="157"/>
      <c r="M18" s="153"/>
      <c r="N18" s="153"/>
      <c r="O18" s="153"/>
      <c r="P18" s="153"/>
      <c r="Q18" s="153"/>
      <c r="R18" s="153"/>
      <c r="S18" s="153"/>
      <c r="T18" s="153"/>
    </row>
    <row r="19" spans="2:20" s="19" customFormat="1" x14ac:dyDescent="0.2">
      <c r="B19" s="24">
        <v>5</v>
      </c>
      <c r="C19" s="25">
        <v>-15</v>
      </c>
      <c r="D19" s="178">
        <v>1.7411901599999999</v>
      </c>
      <c r="E19" s="27">
        <f t="shared" si="0"/>
        <v>0.6</v>
      </c>
      <c r="F19" s="28">
        <f t="shared" si="1"/>
        <v>4.2</v>
      </c>
      <c r="G19" s="28">
        <f t="shared" si="2"/>
        <v>3.4370447450572321</v>
      </c>
      <c r="H19" s="29">
        <f t="shared" si="3"/>
        <v>7.312998672</v>
      </c>
      <c r="I19" s="30">
        <f t="shared" si="4"/>
        <v>2.127699583346049</v>
      </c>
      <c r="K19" s="157"/>
      <c r="L19" s="157"/>
      <c r="M19" s="153"/>
      <c r="N19" s="153"/>
      <c r="O19" s="153"/>
      <c r="P19" s="153"/>
      <c r="Q19" s="153"/>
      <c r="R19" s="153"/>
      <c r="S19" s="153"/>
      <c r="T19" s="153"/>
    </row>
    <row r="20" spans="2:20" s="19" customFormat="1" x14ac:dyDescent="0.2">
      <c r="B20" s="24">
        <v>6</v>
      </c>
      <c r="C20" s="25">
        <v>-14</v>
      </c>
      <c r="D20" s="178">
        <v>2.97860148</v>
      </c>
      <c r="E20" s="27">
        <f t="shared" si="0"/>
        <v>0.6</v>
      </c>
      <c r="F20" s="28">
        <f t="shared" si="1"/>
        <v>4.2</v>
      </c>
      <c r="G20" s="28">
        <f t="shared" si="2"/>
        <v>3.4370447450572321</v>
      </c>
      <c r="H20" s="29">
        <f t="shared" si="3"/>
        <v>12.510126216</v>
      </c>
      <c r="I20" s="30">
        <f t="shared" si="4"/>
        <v>3.6397914906376019</v>
      </c>
      <c r="K20" s="157"/>
      <c r="L20" s="157"/>
      <c r="M20" s="153"/>
      <c r="N20" s="153"/>
      <c r="O20" s="153"/>
      <c r="P20" s="153"/>
      <c r="Q20" s="153"/>
      <c r="R20" s="153"/>
      <c r="S20" s="153"/>
      <c r="T20" s="153"/>
    </row>
    <row r="21" spans="2:20" s="19" customFormat="1" x14ac:dyDescent="0.2">
      <c r="B21" s="24">
        <v>7</v>
      </c>
      <c r="C21" s="25">
        <v>-13</v>
      </c>
      <c r="D21" s="178">
        <v>3.7930011600000002</v>
      </c>
      <c r="E21" s="27">
        <f t="shared" si="0"/>
        <v>0.6</v>
      </c>
      <c r="F21" s="28">
        <f t="shared" si="1"/>
        <v>4.2</v>
      </c>
      <c r="G21" s="28">
        <f t="shared" si="2"/>
        <v>3.4370447450572321</v>
      </c>
      <c r="H21" s="29">
        <f t="shared" si="3"/>
        <v>15.930604872000002</v>
      </c>
      <c r="I21" s="30">
        <f t="shared" si="4"/>
        <v>4.6349716263978209</v>
      </c>
      <c r="K21" s="157"/>
      <c r="L21"/>
      <c r="M21" s="153"/>
      <c r="N21" s="153"/>
      <c r="O21" s="153"/>
      <c r="P21" s="153"/>
      <c r="Q21" s="153"/>
      <c r="R21" s="153"/>
      <c r="S21" s="153"/>
      <c r="T21" s="153"/>
    </row>
    <row r="22" spans="2:20" s="19" customFormat="1" ht="18" x14ac:dyDescent="0.25">
      <c r="B22" s="24">
        <v>8</v>
      </c>
      <c r="C22" s="25">
        <v>-12</v>
      </c>
      <c r="D22" s="178">
        <v>5.6854064400000004</v>
      </c>
      <c r="E22" s="27">
        <f t="shared" si="0"/>
        <v>0.6</v>
      </c>
      <c r="F22" s="28">
        <f t="shared" si="1"/>
        <v>4.2</v>
      </c>
      <c r="G22" s="28">
        <f t="shared" si="2"/>
        <v>3.4370447450572321</v>
      </c>
      <c r="H22" s="29">
        <f t="shared" si="3"/>
        <v>23.878707048000003</v>
      </c>
      <c r="I22" s="30">
        <f t="shared" si="4"/>
        <v>6.9474530648283386</v>
      </c>
      <c r="K22" s="168" t="s">
        <v>55</v>
      </c>
      <c r="L22" s="69"/>
      <c r="M22" s="69"/>
      <c r="N22" s="56"/>
      <c r="O22" s="56"/>
      <c r="P22" s="56"/>
      <c r="Q22" s="56"/>
      <c r="R22" s="56"/>
      <c r="S22" s="56"/>
      <c r="T22" s="56"/>
    </row>
    <row r="23" spans="2:20" s="19" customFormat="1" ht="15" x14ac:dyDescent="0.2">
      <c r="B23" s="24">
        <v>9</v>
      </c>
      <c r="C23" s="25">
        <v>-11</v>
      </c>
      <c r="D23" s="178">
        <v>8.9370133200000001</v>
      </c>
      <c r="E23" s="27">
        <f t="shared" si="0"/>
        <v>0.6</v>
      </c>
      <c r="F23" s="28">
        <f t="shared" si="1"/>
        <v>4.2</v>
      </c>
      <c r="G23" s="28">
        <f t="shared" si="2"/>
        <v>3.4370447450572321</v>
      </c>
      <c r="H23" s="29">
        <f t="shared" si="3"/>
        <v>37.535455943999999</v>
      </c>
      <c r="I23" s="30">
        <f t="shared" si="4"/>
        <v>10.920851699117165</v>
      </c>
      <c r="K23" s="170" t="s">
        <v>56</v>
      </c>
      <c r="L23" s="69"/>
      <c r="M23" s="69"/>
      <c r="N23" s="56"/>
      <c r="O23" s="56"/>
      <c r="P23" s="56"/>
      <c r="Q23" s="56"/>
      <c r="R23" s="56"/>
      <c r="S23" s="56"/>
      <c r="T23" s="56"/>
    </row>
    <row r="24" spans="2:20" s="19" customFormat="1" ht="15" x14ac:dyDescent="0.2">
      <c r="B24" s="24">
        <v>10</v>
      </c>
      <c r="C24" s="25">
        <v>-10</v>
      </c>
      <c r="D24" s="178">
        <v>11.81149344</v>
      </c>
      <c r="E24" s="27">
        <f t="shared" si="0"/>
        <v>0.6</v>
      </c>
      <c r="F24" s="28">
        <f t="shared" si="1"/>
        <v>4.2</v>
      </c>
      <c r="G24" s="28">
        <f t="shared" si="2"/>
        <v>3.4370447450572321</v>
      </c>
      <c r="H24" s="29">
        <f t="shared" si="3"/>
        <v>49.608272448000001</v>
      </c>
      <c r="I24" s="30">
        <f t="shared" si="4"/>
        <v>14.433408968370573</v>
      </c>
      <c r="K24" s="170" t="s">
        <v>61</v>
      </c>
    </row>
    <row r="25" spans="2:20" s="19" customFormat="1" ht="15" x14ac:dyDescent="0.2">
      <c r="B25" s="24">
        <v>11</v>
      </c>
      <c r="C25" s="25">
        <v>-9</v>
      </c>
      <c r="D25" s="178">
        <v>17.286107999999999</v>
      </c>
      <c r="E25" s="27">
        <f t="shared" si="0"/>
        <v>0.6</v>
      </c>
      <c r="F25" s="28">
        <f t="shared" si="1"/>
        <v>4.2</v>
      </c>
      <c r="G25" s="28">
        <f t="shared" si="2"/>
        <v>3.4370447450572321</v>
      </c>
      <c r="H25" s="29">
        <f t="shared" si="3"/>
        <v>72.601653599999992</v>
      </c>
      <c r="I25" s="30">
        <f t="shared" si="4"/>
        <v>21.123278567847407</v>
      </c>
      <c r="K25" s="170"/>
    </row>
    <row r="26" spans="2:20" s="19" customFormat="1" x14ac:dyDescent="0.2">
      <c r="B26" s="24">
        <v>12</v>
      </c>
      <c r="C26" s="25">
        <v>-8</v>
      </c>
      <c r="D26" s="178">
        <v>20.018439600000001</v>
      </c>
      <c r="E26" s="27">
        <f t="shared" si="0"/>
        <v>0.6</v>
      </c>
      <c r="F26" s="28">
        <f t="shared" si="1"/>
        <v>4.2</v>
      </c>
      <c r="G26" s="28">
        <f t="shared" si="2"/>
        <v>3.4370447450572321</v>
      </c>
      <c r="H26" s="29">
        <f t="shared" si="3"/>
        <v>84.077446320000007</v>
      </c>
      <c r="I26" s="30">
        <f t="shared" si="4"/>
        <v>24.462133186049048</v>
      </c>
    </row>
    <row r="27" spans="2:20" s="19" customFormat="1" x14ac:dyDescent="0.2">
      <c r="B27" s="24">
        <v>13</v>
      </c>
      <c r="C27" s="25">
        <v>-7</v>
      </c>
      <c r="D27" s="178">
        <v>28.7313546</v>
      </c>
      <c r="E27" s="27">
        <f t="shared" si="0"/>
        <v>0.6</v>
      </c>
      <c r="F27" s="28">
        <f t="shared" si="1"/>
        <v>4.2</v>
      </c>
      <c r="G27" s="28">
        <f t="shared" si="2"/>
        <v>3.4370447450572321</v>
      </c>
      <c r="H27" s="29">
        <f t="shared" si="3"/>
        <v>120.67168932</v>
      </c>
      <c r="I27" s="30">
        <f t="shared" si="4"/>
        <v>35.109141216021797</v>
      </c>
    </row>
    <row r="28" spans="2:20" s="19" customFormat="1" x14ac:dyDescent="0.2">
      <c r="B28" s="24">
        <v>14</v>
      </c>
      <c r="C28" s="25">
        <v>-6</v>
      </c>
      <c r="D28" s="178">
        <v>39.706154159999997</v>
      </c>
      <c r="E28" s="27">
        <f t="shared" si="0"/>
        <v>0.6</v>
      </c>
      <c r="F28" s="28">
        <f t="shared" si="1"/>
        <v>4.2</v>
      </c>
      <c r="G28" s="28">
        <f t="shared" si="2"/>
        <v>3.4370447450572321</v>
      </c>
      <c r="H28" s="29">
        <f t="shared" si="3"/>
        <v>166.76584747199999</v>
      </c>
      <c r="I28" s="30">
        <f t="shared" si="4"/>
        <v>48.520126981711165</v>
      </c>
    </row>
    <row r="29" spans="2:20" s="19" customFormat="1" x14ac:dyDescent="0.2">
      <c r="B29" s="24">
        <v>15</v>
      </c>
      <c r="C29" s="25">
        <v>-5</v>
      </c>
      <c r="D29" s="178">
        <v>56.613076800000002</v>
      </c>
      <c r="E29" s="27">
        <f t="shared" si="0"/>
        <v>0.6</v>
      </c>
      <c r="F29" s="28">
        <f t="shared" si="1"/>
        <v>4.2</v>
      </c>
      <c r="G29" s="28">
        <f t="shared" si="2"/>
        <v>3.4370447450572321</v>
      </c>
      <c r="H29" s="29">
        <f t="shared" si="3"/>
        <v>237.77492256000002</v>
      </c>
      <c r="I29" s="30">
        <f t="shared" si="4"/>
        <v>69.180048616457768</v>
      </c>
    </row>
    <row r="30" spans="2:20" s="19" customFormat="1" x14ac:dyDescent="0.2">
      <c r="B30" s="24">
        <v>16</v>
      </c>
      <c r="C30" s="25">
        <v>-4</v>
      </c>
      <c r="D30" s="178">
        <v>76.362479280000002</v>
      </c>
      <c r="E30" s="27">
        <f t="shared" si="0"/>
        <v>0.6</v>
      </c>
      <c r="F30" s="28">
        <f t="shared" si="1"/>
        <v>4.2</v>
      </c>
      <c r="G30" s="28">
        <f t="shared" si="2"/>
        <v>3.4370447450572321</v>
      </c>
      <c r="H30" s="29">
        <f t="shared" si="3"/>
        <v>320.72241297600004</v>
      </c>
      <c r="I30" s="30">
        <f t="shared" si="4"/>
        <v>93.313423817722082</v>
      </c>
    </row>
    <row r="31" spans="2:20" s="19" customFormat="1" x14ac:dyDescent="0.2">
      <c r="B31" s="24">
        <v>17</v>
      </c>
      <c r="C31" s="25">
        <v>-3</v>
      </c>
      <c r="D31" s="178">
        <v>106.06553688</v>
      </c>
      <c r="E31" s="27">
        <f t="shared" si="0"/>
        <v>0.6</v>
      </c>
      <c r="F31" s="28">
        <f t="shared" si="1"/>
        <v>4.2</v>
      </c>
      <c r="G31" s="28">
        <f t="shared" si="2"/>
        <v>3.4370447450572321</v>
      </c>
      <c r="H31" s="29">
        <f t="shared" si="3"/>
        <v>445.47525489600002</v>
      </c>
      <c r="I31" s="30">
        <f t="shared" si="4"/>
        <v>129.60996668333516</v>
      </c>
    </row>
    <row r="32" spans="2:20" s="19" customFormat="1" x14ac:dyDescent="0.2">
      <c r="B32" s="24">
        <v>18</v>
      </c>
      <c r="C32" s="25">
        <v>-2</v>
      </c>
      <c r="D32" s="178">
        <v>153.22201848</v>
      </c>
      <c r="E32" s="27">
        <f t="shared" si="0"/>
        <v>0.6</v>
      </c>
      <c r="F32" s="28">
        <f t="shared" si="1"/>
        <v>4.2</v>
      </c>
      <c r="G32" s="28">
        <f t="shared" si="2"/>
        <v>3.4370447450572321</v>
      </c>
      <c r="H32" s="29">
        <f t="shared" si="3"/>
        <v>643.53247761600005</v>
      </c>
      <c r="I32" s="30">
        <f t="shared" si="4"/>
        <v>187.23424492551499</v>
      </c>
    </row>
    <row r="33" spans="1:9" s="19" customFormat="1" x14ac:dyDescent="0.2">
      <c r="B33" s="24">
        <v>19</v>
      </c>
      <c r="C33" s="25">
        <v>-1</v>
      </c>
      <c r="D33" s="178">
        <v>203.41358604000001</v>
      </c>
      <c r="E33" s="27">
        <f t="shared" si="0"/>
        <v>0.6</v>
      </c>
      <c r="F33" s="28">
        <f t="shared" si="1"/>
        <v>4.2</v>
      </c>
      <c r="G33" s="28">
        <f t="shared" si="2"/>
        <v>3.4370447450572321</v>
      </c>
      <c r="H33" s="29">
        <f t="shared" si="3"/>
        <v>854.33706136800004</v>
      </c>
      <c r="I33" s="30">
        <f t="shared" si="4"/>
        <v>248.56733756422889</v>
      </c>
    </row>
    <row r="34" spans="1:9" s="19" customFormat="1" x14ac:dyDescent="0.2">
      <c r="B34" s="24">
        <v>20</v>
      </c>
      <c r="C34" s="31">
        <v>0</v>
      </c>
      <c r="D34" s="178">
        <v>247.97510159999999</v>
      </c>
      <c r="E34" s="27">
        <f t="shared" si="0"/>
        <v>0.6</v>
      </c>
      <c r="F34" s="28">
        <f t="shared" si="1"/>
        <v>4.2</v>
      </c>
      <c r="G34" s="28">
        <f t="shared" si="2"/>
        <v>3.4370447450572321</v>
      </c>
      <c r="H34" s="29">
        <f t="shared" si="3"/>
        <v>1041.4954267200001</v>
      </c>
      <c r="I34" s="30">
        <f t="shared" si="4"/>
        <v>303.02061915771117</v>
      </c>
    </row>
    <row r="35" spans="1:9" s="19" customFormat="1" x14ac:dyDescent="0.2">
      <c r="B35" s="24">
        <v>21</v>
      </c>
      <c r="C35" s="25">
        <v>1</v>
      </c>
      <c r="D35" s="178">
        <v>282.00658908000003</v>
      </c>
      <c r="E35" s="27">
        <f t="shared" si="0"/>
        <v>0.6</v>
      </c>
      <c r="F35" s="28">
        <f t="shared" si="1"/>
        <v>4.2</v>
      </c>
      <c r="G35" s="28">
        <f t="shared" si="2"/>
        <v>3.4370447450572321</v>
      </c>
      <c r="H35" s="29">
        <f t="shared" si="3"/>
        <v>1184.4276741360002</v>
      </c>
      <c r="I35" s="30">
        <f t="shared" si="4"/>
        <v>344.60641684671396</v>
      </c>
    </row>
    <row r="36" spans="1:9" s="19" customFormat="1" x14ac:dyDescent="0.2">
      <c r="B36" s="24">
        <v>22</v>
      </c>
      <c r="C36" s="25">
        <v>2</v>
      </c>
      <c r="D36" s="178">
        <v>275.91311555999999</v>
      </c>
      <c r="E36" s="27">
        <f t="shared" si="0"/>
        <v>0.6</v>
      </c>
      <c r="F36" s="28">
        <f t="shared" si="1"/>
        <v>4.2</v>
      </c>
      <c r="G36" s="28">
        <f t="shared" si="2"/>
        <v>3.4370447450572321</v>
      </c>
      <c r="H36" s="29">
        <f t="shared" si="3"/>
        <v>1158.8350853520001</v>
      </c>
      <c r="I36" s="30">
        <f t="shared" si="4"/>
        <v>337.16031396405452</v>
      </c>
    </row>
    <row r="37" spans="1:9" s="19" customFormat="1" x14ac:dyDescent="0.2">
      <c r="B37" s="24">
        <v>23</v>
      </c>
      <c r="C37" s="25">
        <v>3</v>
      </c>
      <c r="D37" s="178">
        <v>300.61126103999999</v>
      </c>
      <c r="E37" s="27">
        <f t="shared" si="0"/>
        <v>0.6</v>
      </c>
      <c r="F37" s="28">
        <f t="shared" si="1"/>
        <v>4.2</v>
      </c>
      <c r="G37" s="28">
        <f t="shared" si="2"/>
        <v>3.4370447450572321</v>
      </c>
      <c r="H37" s="29">
        <f t="shared" si="3"/>
        <v>1262.5672963679999</v>
      </c>
      <c r="I37" s="30">
        <f t="shared" si="4"/>
        <v>367.3409542263542</v>
      </c>
    </row>
    <row r="38" spans="1:9" s="19" customFormat="1" ht="13.5" thickBot="1" x14ac:dyDescent="0.25">
      <c r="B38" s="24">
        <v>24</v>
      </c>
      <c r="C38" s="25">
        <v>4</v>
      </c>
      <c r="D38" s="178">
        <v>310.76731596000002</v>
      </c>
      <c r="E38" s="27">
        <f>E39</f>
        <v>0.6</v>
      </c>
      <c r="F38" s="28">
        <f t="shared" si="1"/>
        <v>4.2</v>
      </c>
      <c r="G38" s="28">
        <f t="shared" si="2"/>
        <v>3.4370447450572321</v>
      </c>
      <c r="H38" s="29">
        <f t="shared" si="3"/>
        <v>1305.2227270320002</v>
      </c>
      <c r="I38" s="30">
        <f t="shared" si="4"/>
        <v>379.75145040198367</v>
      </c>
    </row>
    <row r="39" spans="1:9" s="19" customFormat="1" ht="13.5" thickBot="1" x14ac:dyDescent="0.25">
      <c r="A39" s="32" t="s">
        <v>13</v>
      </c>
      <c r="B39" s="33">
        <v>25</v>
      </c>
      <c r="C39" s="34">
        <v>5</v>
      </c>
      <c r="D39" s="179">
        <v>336.47734656</v>
      </c>
      <c r="E39" s="36">
        <f t="shared" ref="E39:E66" si="5">60%+40%*(C39-$C$39)/($C$66-$C$39)</f>
        <v>0.6</v>
      </c>
      <c r="F39" s="37">
        <f t="shared" si="1"/>
        <v>4.2</v>
      </c>
      <c r="G39" s="37">
        <f>H11</f>
        <v>3.4370447450572321</v>
      </c>
      <c r="H39" s="38">
        <f t="shared" si="3"/>
        <v>1413.204855552</v>
      </c>
      <c r="I39" s="38">
        <f t="shared" si="4"/>
        <v>411.16859406160216</v>
      </c>
    </row>
    <row r="40" spans="1:9" s="19" customFormat="1" x14ac:dyDescent="0.2">
      <c r="B40" s="24">
        <v>26</v>
      </c>
      <c r="C40" s="25">
        <v>6</v>
      </c>
      <c r="D40" s="178">
        <v>350.47721064000001</v>
      </c>
      <c r="E40" s="27">
        <f t="shared" si="5"/>
        <v>0.61481481481481481</v>
      </c>
      <c r="F40" s="28">
        <f t="shared" si="1"/>
        <v>4.3037037037037038</v>
      </c>
      <c r="G40" s="28">
        <f t="shared" ref="G40:G48" si="6">$G$39-(C40-$C$39)*($G$39-$G$49)/($C$49-$C$39)</f>
        <v>3.3875751421507969</v>
      </c>
      <c r="H40" s="29">
        <f t="shared" si="3"/>
        <v>1508.3500694951113</v>
      </c>
      <c r="I40" s="30">
        <f t="shared" si="4"/>
        <v>445.25951638004062</v>
      </c>
    </row>
    <row r="41" spans="1:9" s="19" customFormat="1" x14ac:dyDescent="0.2">
      <c r="B41" s="24">
        <v>27</v>
      </c>
      <c r="C41" s="25">
        <v>7</v>
      </c>
      <c r="D41" s="178">
        <v>363.49446552000001</v>
      </c>
      <c r="E41" s="27">
        <f t="shared" si="5"/>
        <v>0.62962962962962965</v>
      </c>
      <c r="F41" s="28">
        <f t="shared" si="1"/>
        <v>4.4074074074074074</v>
      </c>
      <c r="G41" s="28">
        <f t="shared" si="6"/>
        <v>3.3381055392443617</v>
      </c>
      <c r="H41" s="29">
        <f t="shared" si="3"/>
        <v>1602.0681998844445</v>
      </c>
      <c r="I41" s="30">
        <f t="shared" si="4"/>
        <v>479.93335772334524</v>
      </c>
    </row>
    <row r="42" spans="1:9" s="19" customFormat="1" x14ac:dyDescent="0.2">
      <c r="B42" s="24">
        <v>28</v>
      </c>
      <c r="C42" s="25">
        <v>8</v>
      </c>
      <c r="D42" s="178">
        <v>368.90629716000001</v>
      </c>
      <c r="E42" s="27">
        <f t="shared" si="5"/>
        <v>0.64444444444444438</v>
      </c>
      <c r="F42" s="28">
        <f t="shared" si="1"/>
        <v>4.5111111111111111</v>
      </c>
      <c r="G42" s="28">
        <f t="shared" si="6"/>
        <v>3.2886359363379269</v>
      </c>
      <c r="H42" s="29">
        <f t="shared" si="3"/>
        <v>1664.1772960773333</v>
      </c>
      <c r="I42" s="30">
        <f t="shared" si="4"/>
        <v>506.03877361094709</v>
      </c>
    </row>
    <row r="43" spans="1:9" s="19" customFormat="1" x14ac:dyDescent="0.2">
      <c r="B43" s="24">
        <v>29</v>
      </c>
      <c r="C43" s="25">
        <v>9</v>
      </c>
      <c r="D43" s="178">
        <v>371.63433636000002</v>
      </c>
      <c r="E43" s="27">
        <f t="shared" si="5"/>
        <v>0.65925925925925921</v>
      </c>
      <c r="F43" s="28">
        <f t="shared" si="1"/>
        <v>4.6148148148148147</v>
      </c>
      <c r="G43" s="28">
        <f t="shared" si="6"/>
        <v>3.2391663334314917</v>
      </c>
      <c r="H43" s="29">
        <f t="shared" si="3"/>
        <v>1715.023641128</v>
      </c>
      <c r="I43" s="30">
        <f t="shared" si="4"/>
        <v>529.46451789993353</v>
      </c>
    </row>
    <row r="44" spans="1:9" s="19" customFormat="1" x14ac:dyDescent="0.2">
      <c r="B44" s="24">
        <v>30</v>
      </c>
      <c r="C44" s="25">
        <v>10</v>
      </c>
      <c r="D44" s="178">
        <v>377.32216055999999</v>
      </c>
      <c r="E44" s="27">
        <f t="shared" si="5"/>
        <v>0.67407407407407405</v>
      </c>
      <c r="F44" s="28">
        <f t="shared" si="1"/>
        <v>4.7185185185185183</v>
      </c>
      <c r="G44" s="28">
        <f t="shared" si="6"/>
        <v>3.1896967305250565</v>
      </c>
      <c r="H44" s="29">
        <f t="shared" si="3"/>
        <v>1780.4016020497777</v>
      </c>
      <c r="I44" s="30">
        <f t="shared" si="4"/>
        <v>558.17268927529221</v>
      </c>
    </row>
    <row r="45" spans="1:9" s="19" customFormat="1" x14ac:dyDescent="0.2">
      <c r="B45" s="24">
        <v>31</v>
      </c>
      <c r="C45" s="25">
        <v>11</v>
      </c>
      <c r="D45" s="178">
        <v>376.52806656000001</v>
      </c>
      <c r="E45" s="27">
        <f t="shared" si="5"/>
        <v>0.68888888888888888</v>
      </c>
      <c r="F45" s="28">
        <f t="shared" si="1"/>
        <v>4.822222222222222</v>
      </c>
      <c r="G45" s="28">
        <f t="shared" si="6"/>
        <v>3.1402271276186213</v>
      </c>
      <c r="H45" s="29">
        <f t="shared" si="3"/>
        <v>1815.7020098559999</v>
      </c>
      <c r="I45" s="30">
        <f t="shared" si="4"/>
        <v>578.20722389368382</v>
      </c>
    </row>
    <row r="46" spans="1:9" s="19" customFormat="1" x14ac:dyDescent="0.2">
      <c r="B46" s="24">
        <v>32</v>
      </c>
      <c r="C46" s="25">
        <v>12</v>
      </c>
      <c r="D46" s="178">
        <v>386.42116379999999</v>
      </c>
      <c r="E46" s="27">
        <f t="shared" si="5"/>
        <v>0.70370370370370372</v>
      </c>
      <c r="F46" s="28">
        <f t="shared" si="1"/>
        <v>4.9259259259259256</v>
      </c>
      <c r="G46" s="28">
        <f t="shared" si="6"/>
        <v>3.0907575247121861</v>
      </c>
      <c r="H46" s="29">
        <f t="shared" si="3"/>
        <v>1903.4820290888888</v>
      </c>
      <c r="I46" s="30">
        <f t="shared" si="4"/>
        <v>615.86262069074553</v>
      </c>
    </row>
    <row r="47" spans="1:9" s="19" customFormat="1" x14ac:dyDescent="0.2">
      <c r="B47" s="24">
        <v>33</v>
      </c>
      <c r="C47" s="25">
        <v>13</v>
      </c>
      <c r="D47" s="178">
        <v>389.84300375999999</v>
      </c>
      <c r="E47" s="27">
        <f t="shared" si="5"/>
        <v>0.71851851851851856</v>
      </c>
      <c r="F47" s="28">
        <f t="shared" si="1"/>
        <v>5.0296296296296301</v>
      </c>
      <c r="G47" s="28">
        <f t="shared" si="6"/>
        <v>3.0412879218057514</v>
      </c>
      <c r="H47" s="29">
        <f t="shared" si="3"/>
        <v>1960.7659226151113</v>
      </c>
      <c r="I47" s="30">
        <f t="shared" si="4"/>
        <v>644.71565107552044</v>
      </c>
    </row>
    <row r="48" spans="1:9" s="19" customFormat="1" ht="13.5" thickBot="1" x14ac:dyDescent="0.25">
      <c r="B48" s="39">
        <v>34</v>
      </c>
      <c r="C48" s="40">
        <v>14</v>
      </c>
      <c r="D48" s="180">
        <v>384.44798256000001</v>
      </c>
      <c r="E48" s="42">
        <f t="shared" si="5"/>
        <v>0.73333333333333328</v>
      </c>
      <c r="F48" s="43">
        <f t="shared" si="1"/>
        <v>5.1333333333333329</v>
      </c>
      <c r="G48" s="43">
        <f t="shared" si="6"/>
        <v>2.9918183188993162</v>
      </c>
      <c r="H48" s="44">
        <f t="shared" si="3"/>
        <v>1973.499643808</v>
      </c>
      <c r="I48" s="45">
        <f t="shared" si="4"/>
        <v>659.63218131976896</v>
      </c>
    </row>
    <row r="49" spans="1:9" s="19" customFormat="1" ht="13.5" thickBot="1" x14ac:dyDescent="0.25">
      <c r="A49" s="32" t="s">
        <v>14</v>
      </c>
      <c r="B49" s="33">
        <v>35</v>
      </c>
      <c r="C49" s="34">
        <v>15</v>
      </c>
      <c r="D49" s="179">
        <v>370.45413660000003</v>
      </c>
      <c r="E49" s="36">
        <f t="shared" si="5"/>
        <v>0.74814814814814812</v>
      </c>
      <c r="F49" s="37">
        <f t="shared" si="1"/>
        <v>5.2370370370370365</v>
      </c>
      <c r="G49" s="37">
        <f>H10</f>
        <v>2.9423487159928809</v>
      </c>
      <c r="H49" s="38">
        <f t="shared" si="3"/>
        <v>1940.0820338977778</v>
      </c>
      <c r="I49" s="38">
        <f t="shared" si="4"/>
        <v>659.36509270727515</v>
      </c>
    </row>
    <row r="50" spans="1:9" s="19" customFormat="1" x14ac:dyDescent="0.2">
      <c r="B50" s="20">
        <v>36</v>
      </c>
      <c r="C50" s="21">
        <v>16</v>
      </c>
      <c r="D50" s="177">
        <v>344.96386811999997</v>
      </c>
      <c r="E50" s="23">
        <f t="shared" si="5"/>
        <v>0.76296296296296295</v>
      </c>
      <c r="F50" s="46">
        <f t="shared" si="1"/>
        <v>5.340740740740741</v>
      </c>
      <c r="G50" s="28">
        <f t="shared" ref="G50:G57" si="7">$G$49-(C50-$C$49)*($G$49-$G$59)/($C$59-$C$49)</f>
        <v>2.8928109138857656</v>
      </c>
      <c r="H50" s="47">
        <f t="shared" si="3"/>
        <v>1842.362584552</v>
      </c>
      <c r="I50" s="48">
        <f t="shared" si="4"/>
        <v>636.876256138445</v>
      </c>
    </row>
    <row r="51" spans="1:9" s="19" customFormat="1" x14ac:dyDescent="0.2">
      <c r="B51" s="24">
        <v>37</v>
      </c>
      <c r="C51" s="25">
        <v>17</v>
      </c>
      <c r="D51" s="178">
        <v>328.02474372</v>
      </c>
      <c r="E51" s="27">
        <f t="shared" si="5"/>
        <v>0.77777777777777779</v>
      </c>
      <c r="F51" s="28">
        <f t="shared" si="1"/>
        <v>5.4444444444444446</v>
      </c>
      <c r="G51" s="28">
        <f t="shared" si="7"/>
        <v>2.8432731117786498</v>
      </c>
      <c r="H51" s="29">
        <f t="shared" si="3"/>
        <v>1785.9124935866666</v>
      </c>
      <c r="I51" s="30">
        <f t="shared" si="4"/>
        <v>628.11851812204691</v>
      </c>
    </row>
    <row r="52" spans="1:9" s="19" customFormat="1" x14ac:dyDescent="0.2">
      <c r="B52" s="24">
        <v>38</v>
      </c>
      <c r="C52" s="25">
        <v>18</v>
      </c>
      <c r="D52" s="178">
        <v>305.36266752</v>
      </c>
      <c r="E52" s="27">
        <f t="shared" si="5"/>
        <v>0.79259259259259252</v>
      </c>
      <c r="F52" s="28">
        <f t="shared" si="1"/>
        <v>5.5481481481481474</v>
      </c>
      <c r="G52" s="28">
        <f t="shared" si="7"/>
        <v>2.7937353096715345</v>
      </c>
      <c r="H52" s="29">
        <f t="shared" si="3"/>
        <v>1694.1973183146665</v>
      </c>
      <c r="I52" s="30">
        <f t="shared" si="4"/>
        <v>606.42728480739891</v>
      </c>
    </row>
    <row r="53" spans="1:9" s="19" customFormat="1" x14ac:dyDescent="0.2">
      <c r="B53" s="24">
        <v>39</v>
      </c>
      <c r="C53" s="25">
        <v>19</v>
      </c>
      <c r="D53" s="178">
        <v>261.86878572000001</v>
      </c>
      <c r="E53" s="27">
        <f t="shared" si="5"/>
        <v>0.80740740740740735</v>
      </c>
      <c r="F53" s="28">
        <f t="shared" si="1"/>
        <v>5.6518518518518519</v>
      </c>
      <c r="G53" s="28">
        <f t="shared" si="7"/>
        <v>2.7441975075644187</v>
      </c>
      <c r="H53" s="29">
        <f t="shared" si="3"/>
        <v>1480.0435815137778</v>
      </c>
      <c r="I53" s="30">
        <f t="shared" si="4"/>
        <v>539.33566276990518</v>
      </c>
    </row>
    <row r="54" spans="1:9" s="19" customFormat="1" x14ac:dyDescent="0.2">
      <c r="B54" s="24">
        <v>40</v>
      </c>
      <c r="C54" s="25">
        <v>20</v>
      </c>
      <c r="D54" s="178">
        <v>223.89860952000001</v>
      </c>
      <c r="E54" s="27">
        <f t="shared" si="5"/>
        <v>0.82222222222222219</v>
      </c>
      <c r="F54" s="28">
        <f t="shared" si="1"/>
        <v>5.7555555555555555</v>
      </c>
      <c r="G54" s="28">
        <f t="shared" si="7"/>
        <v>2.6946597054573034</v>
      </c>
      <c r="H54" s="29">
        <f t="shared" si="3"/>
        <v>1288.660885904</v>
      </c>
      <c r="I54" s="30">
        <f t="shared" si="4"/>
        <v>478.22768986160531</v>
      </c>
    </row>
    <row r="55" spans="1:9" s="19" customFormat="1" x14ac:dyDescent="0.2">
      <c r="B55" s="24">
        <v>41</v>
      </c>
      <c r="C55" s="25">
        <v>21</v>
      </c>
      <c r="D55" s="178">
        <v>196.30562567999999</v>
      </c>
      <c r="E55" s="27">
        <f t="shared" si="5"/>
        <v>0.83703703703703702</v>
      </c>
      <c r="F55" s="28">
        <f t="shared" si="1"/>
        <v>5.8592592592592592</v>
      </c>
      <c r="G55" s="28">
        <f t="shared" si="7"/>
        <v>2.645121903350188</v>
      </c>
      <c r="H55" s="29">
        <f t="shared" si="3"/>
        <v>1150.2055549102222</v>
      </c>
      <c r="I55" s="30">
        <f t="shared" si="4"/>
        <v>434.8402822015218</v>
      </c>
    </row>
    <row r="56" spans="1:9" s="19" customFormat="1" x14ac:dyDescent="0.2">
      <c r="B56" s="24">
        <v>42</v>
      </c>
      <c r="C56" s="25">
        <v>22</v>
      </c>
      <c r="D56" s="178">
        <v>163.04456268000001</v>
      </c>
      <c r="E56" s="27">
        <f t="shared" si="5"/>
        <v>0.85185185185185186</v>
      </c>
      <c r="F56" s="28">
        <f t="shared" si="1"/>
        <v>5.9629629629629628</v>
      </c>
      <c r="G56" s="28">
        <f t="shared" si="7"/>
        <v>2.5955841012430723</v>
      </c>
      <c r="H56" s="29">
        <f t="shared" si="3"/>
        <v>972.22868857333333</v>
      </c>
      <c r="I56" s="30">
        <f t="shared" si="4"/>
        <v>374.57028963450477</v>
      </c>
    </row>
    <row r="57" spans="1:9" s="19" customFormat="1" x14ac:dyDescent="0.2">
      <c r="B57" s="24">
        <v>43</v>
      </c>
      <c r="C57" s="25">
        <v>23</v>
      </c>
      <c r="D57" s="178">
        <v>141.77634264</v>
      </c>
      <c r="E57" s="27">
        <f t="shared" si="5"/>
        <v>0.8666666666666667</v>
      </c>
      <c r="F57" s="28">
        <f t="shared" si="1"/>
        <v>6.0666666666666664</v>
      </c>
      <c r="G57" s="28">
        <f t="shared" si="7"/>
        <v>2.5460462991359569</v>
      </c>
      <c r="H57" s="29">
        <f t="shared" si="3"/>
        <v>860.10981201599998</v>
      </c>
      <c r="I57" s="30">
        <f t="shared" si="4"/>
        <v>337.821748295737</v>
      </c>
    </row>
    <row r="58" spans="1:9" s="19" customFormat="1" ht="13.5" thickBot="1" x14ac:dyDescent="0.25">
      <c r="B58" s="39">
        <v>44</v>
      </c>
      <c r="C58" s="40">
        <v>24</v>
      </c>
      <c r="D58" s="180">
        <v>121.92957276</v>
      </c>
      <c r="E58" s="42">
        <f t="shared" si="5"/>
        <v>0.88148148148148153</v>
      </c>
      <c r="F58" s="43">
        <f t="shared" si="1"/>
        <v>6.1703703703703709</v>
      </c>
      <c r="G58" s="43">
        <f>$G$49-(C58-$C$49)*($G$49-$G$59)/($C$59-$C$49)</f>
        <v>2.4965084970288411</v>
      </c>
      <c r="H58" s="44">
        <f t="shared" si="3"/>
        <v>752.35062303022232</v>
      </c>
      <c r="I58" s="45">
        <f t="shared" si="4"/>
        <v>301.36113052513707</v>
      </c>
    </row>
    <row r="59" spans="1:9" s="19" customFormat="1" ht="13.5" thickBot="1" x14ac:dyDescent="0.25">
      <c r="A59" s="32" t="s">
        <v>15</v>
      </c>
      <c r="B59" s="33">
        <v>45</v>
      </c>
      <c r="C59" s="34">
        <v>25</v>
      </c>
      <c r="D59" s="179">
        <v>104.46010044000001</v>
      </c>
      <c r="E59" s="36">
        <f t="shared" si="5"/>
        <v>0.89629629629629626</v>
      </c>
      <c r="F59" s="37">
        <f t="shared" si="1"/>
        <v>6.2740740740740737</v>
      </c>
      <c r="G59" s="37">
        <f>H9</f>
        <v>2.4469706949217258</v>
      </c>
      <c r="H59" s="38">
        <f t="shared" si="3"/>
        <v>655.39040794577772</v>
      </c>
      <c r="I59" s="38">
        <f t="shared" si="4"/>
        <v>267.83745686285897</v>
      </c>
    </row>
    <row r="60" spans="1:9" s="19" customFormat="1" x14ac:dyDescent="0.2">
      <c r="B60" s="20">
        <v>46</v>
      </c>
      <c r="C60" s="21">
        <v>26</v>
      </c>
      <c r="D60" s="177">
        <v>85.768800839999997</v>
      </c>
      <c r="E60" s="23">
        <f t="shared" si="5"/>
        <v>0.91111111111111109</v>
      </c>
      <c r="F60" s="46">
        <f t="shared" si="1"/>
        <v>6.3777777777777773</v>
      </c>
      <c r="G60" s="28">
        <f t="shared" ref="G60:G65" si="8">$G$59-(C60-$C$59)*($G$59-$G$66)/($C$66-$C$59)</f>
        <v>2.3974034527900505</v>
      </c>
      <c r="H60" s="47">
        <f t="shared" si="3"/>
        <v>547.01435202399989</v>
      </c>
      <c r="I60" s="48">
        <f t="shared" si="4"/>
        <v>228.16950204497095</v>
      </c>
    </row>
    <row r="61" spans="1:9" s="19" customFormat="1" x14ac:dyDescent="0.2">
      <c r="B61" s="24">
        <v>47</v>
      </c>
      <c r="C61" s="25">
        <v>27</v>
      </c>
      <c r="D61" s="178">
        <v>71.538189599999995</v>
      </c>
      <c r="E61" s="27">
        <f t="shared" si="5"/>
        <v>0.92592592592592593</v>
      </c>
      <c r="F61" s="28">
        <f t="shared" si="1"/>
        <v>6.4814814814814818</v>
      </c>
      <c r="G61" s="28">
        <f t="shared" si="8"/>
        <v>2.3478362106583757</v>
      </c>
      <c r="H61" s="29">
        <f t="shared" si="3"/>
        <v>463.67345111111109</v>
      </c>
      <c r="I61" s="30">
        <f t="shared" si="4"/>
        <v>197.48969242666578</v>
      </c>
    </row>
    <row r="62" spans="1:9" s="19" customFormat="1" x14ac:dyDescent="0.2">
      <c r="B62" s="24">
        <v>48</v>
      </c>
      <c r="C62" s="25">
        <v>28</v>
      </c>
      <c r="D62" s="178">
        <v>56.574383879999999</v>
      </c>
      <c r="E62" s="27">
        <f t="shared" si="5"/>
        <v>0.94074074074074077</v>
      </c>
      <c r="F62" s="28">
        <f t="shared" si="1"/>
        <v>6.5851851851851855</v>
      </c>
      <c r="G62" s="28">
        <f t="shared" si="8"/>
        <v>2.2982689685267004</v>
      </c>
      <c r="H62" s="29">
        <f t="shared" si="3"/>
        <v>372.55279458755558</v>
      </c>
      <c r="I62" s="30">
        <f t="shared" si="4"/>
        <v>162.10147710708534</v>
      </c>
    </row>
    <row r="63" spans="1:9" s="19" customFormat="1" x14ac:dyDescent="0.2">
      <c r="B63" s="24">
        <v>49</v>
      </c>
      <c r="C63" s="25">
        <v>29</v>
      </c>
      <c r="D63" s="178">
        <v>43.348159199999998</v>
      </c>
      <c r="E63" s="27">
        <f t="shared" si="5"/>
        <v>0.9555555555555556</v>
      </c>
      <c r="F63" s="28">
        <f t="shared" si="1"/>
        <v>6.6888888888888891</v>
      </c>
      <c r="G63" s="28">
        <f t="shared" si="8"/>
        <v>2.2487017263950255</v>
      </c>
      <c r="H63" s="29">
        <f t="shared" si="3"/>
        <v>289.95102042666667</v>
      </c>
      <c r="I63" s="30">
        <f t="shared" si="4"/>
        <v>128.94152079986952</v>
      </c>
    </row>
    <row r="64" spans="1:9" s="19" customFormat="1" x14ac:dyDescent="0.2">
      <c r="B64" s="24">
        <v>50</v>
      </c>
      <c r="C64" s="25">
        <v>30</v>
      </c>
      <c r="D64" s="178">
        <v>31.0240218</v>
      </c>
      <c r="E64" s="27">
        <f t="shared" si="5"/>
        <v>0.97037037037037033</v>
      </c>
      <c r="F64" s="28">
        <f t="shared" si="1"/>
        <v>6.7925925925925927</v>
      </c>
      <c r="G64" s="28">
        <f t="shared" si="8"/>
        <v>2.1991344842633502</v>
      </c>
      <c r="H64" s="29">
        <f t="shared" si="3"/>
        <v>210.73354067111111</v>
      </c>
      <c r="I64" s="30">
        <f t="shared" si="4"/>
        <v>95.825672408434386</v>
      </c>
    </row>
    <row r="65" spans="1:9" s="19" customFormat="1" ht="13.5" thickBot="1" x14ac:dyDescent="0.25">
      <c r="B65" s="24">
        <v>51</v>
      </c>
      <c r="C65" s="25">
        <v>31</v>
      </c>
      <c r="D65" s="178">
        <v>20.206157640000001</v>
      </c>
      <c r="E65" s="27">
        <f t="shared" si="5"/>
        <v>0.98518518518518516</v>
      </c>
      <c r="F65" s="28">
        <f t="shared" si="1"/>
        <v>6.8962962962962964</v>
      </c>
      <c r="G65" s="28">
        <f t="shared" si="8"/>
        <v>2.1495672421316754</v>
      </c>
      <c r="H65" s="29">
        <f t="shared" si="3"/>
        <v>139.34765009511111</v>
      </c>
      <c r="I65" s="30">
        <f t="shared" si="4"/>
        <v>64.825908845225655</v>
      </c>
    </row>
    <row r="66" spans="1:9" s="19" customFormat="1" ht="13.5" thickBot="1" x14ac:dyDescent="0.25">
      <c r="A66" s="32" t="s">
        <v>16</v>
      </c>
      <c r="B66" s="33">
        <v>52</v>
      </c>
      <c r="C66" s="34">
        <v>32</v>
      </c>
      <c r="D66" s="179">
        <v>11.850326519999999</v>
      </c>
      <c r="E66" s="36">
        <f t="shared" si="5"/>
        <v>1</v>
      </c>
      <c r="F66" s="37">
        <f t="shared" si="1"/>
        <v>7</v>
      </c>
      <c r="G66" s="37">
        <f>H8</f>
        <v>2.1</v>
      </c>
      <c r="H66" s="38">
        <f>F66*D66</f>
        <v>82.952285639999999</v>
      </c>
      <c r="I66" s="38">
        <f t="shared" si="4"/>
        <v>39.5010884</v>
      </c>
    </row>
    <row r="67" spans="1:9" s="19" customFormat="1" x14ac:dyDescent="0.2">
      <c r="B67" s="24">
        <v>53</v>
      </c>
      <c r="C67" s="25">
        <v>33</v>
      </c>
      <c r="D67" s="178">
        <v>8.1678677999999998</v>
      </c>
      <c r="E67" s="27">
        <f t="shared" ref="E67:E72" si="9">E66</f>
        <v>1</v>
      </c>
      <c r="F67" s="28">
        <f t="shared" si="1"/>
        <v>7</v>
      </c>
      <c r="G67" s="28">
        <f>G66</f>
        <v>2.1</v>
      </c>
      <c r="H67" s="29">
        <f t="shared" si="3"/>
        <v>57.175074600000002</v>
      </c>
      <c r="I67" s="30">
        <f t="shared" si="4"/>
        <v>27.226226</v>
      </c>
    </row>
    <row r="68" spans="1:9" s="19" customFormat="1" x14ac:dyDescent="0.2">
      <c r="B68" s="39">
        <v>54</v>
      </c>
      <c r="C68" s="40">
        <v>34</v>
      </c>
      <c r="D68" s="180">
        <v>3.829653</v>
      </c>
      <c r="E68" s="42">
        <f t="shared" si="9"/>
        <v>1</v>
      </c>
      <c r="F68" s="43">
        <f t="shared" si="1"/>
        <v>7</v>
      </c>
      <c r="G68" s="43">
        <f>G66</f>
        <v>2.1</v>
      </c>
      <c r="H68" s="44">
        <f t="shared" si="3"/>
        <v>26.807570999999999</v>
      </c>
      <c r="I68" s="45">
        <f t="shared" si="4"/>
        <v>12.765509999999999</v>
      </c>
    </row>
    <row r="69" spans="1:9" s="19" customFormat="1" x14ac:dyDescent="0.2">
      <c r="B69" s="24">
        <v>55</v>
      </c>
      <c r="C69" s="25">
        <v>35</v>
      </c>
      <c r="D69" s="178">
        <v>2.0913624</v>
      </c>
      <c r="E69" s="27">
        <f t="shared" si="9"/>
        <v>1</v>
      </c>
      <c r="F69" s="28">
        <f t="shared" si="1"/>
        <v>7</v>
      </c>
      <c r="G69" s="28">
        <f>B8</f>
        <v>2.1</v>
      </c>
      <c r="H69" s="29">
        <f t="shared" si="3"/>
        <v>14.6395368</v>
      </c>
      <c r="I69" s="30">
        <f t="shared" si="4"/>
        <v>6.9712079999999998</v>
      </c>
    </row>
    <row r="70" spans="1:9" s="19" customFormat="1" x14ac:dyDescent="0.2">
      <c r="B70" s="20">
        <v>56</v>
      </c>
      <c r="C70" s="21">
        <v>36</v>
      </c>
      <c r="D70" s="177">
        <v>1.2075572400000001</v>
      </c>
      <c r="E70" s="23">
        <f t="shared" si="9"/>
        <v>1</v>
      </c>
      <c r="F70" s="43">
        <f t="shared" si="1"/>
        <v>7</v>
      </c>
      <c r="G70" s="46">
        <f>G69</f>
        <v>2.1</v>
      </c>
      <c r="H70" s="44">
        <f t="shared" si="3"/>
        <v>8.4529006800000008</v>
      </c>
      <c r="I70" s="45">
        <f t="shared" si="4"/>
        <v>4.0251907999999998</v>
      </c>
    </row>
    <row r="71" spans="1:9" s="19" customFormat="1" x14ac:dyDescent="0.2">
      <c r="B71" s="24">
        <v>57</v>
      </c>
      <c r="C71" s="25">
        <v>37</v>
      </c>
      <c r="D71" s="178">
        <v>0.52179816000000001</v>
      </c>
      <c r="E71" s="27">
        <f t="shared" si="9"/>
        <v>1</v>
      </c>
      <c r="F71" s="43">
        <f t="shared" si="1"/>
        <v>7</v>
      </c>
      <c r="G71" s="28">
        <f>G70</f>
        <v>2.1</v>
      </c>
      <c r="H71" s="44">
        <f t="shared" si="3"/>
        <v>3.6525871200000002</v>
      </c>
      <c r="I71" s="45">
        <f t="shared" si="4"/>
        <v>1.7393272</v>
      </c>
    </row>
    <row r="72" spans="1:9" s="19" customFormat="1" ht="13.5" thickBot="1" x14ac:dyDescent="0.25">
      <c r="B72" s="49">
        <v>58</v>
      </c>
      <c r="C72" s="50">
        <v>38</v>
      </c>
      <c r="D72" s="181">
        <v>0.4013832</v>
      </c>
      <c r="E72" s="52">
        <f t="shared" si="9"/>
        <v>1</v>
      </c>
      <c r="F72" s="53">
        <f t="shared" si="1"/>
        <v>7</v>
      </c>
      <c r="G72" s="53">
        <f>G71</f>
        <v>2.1</v>
      </c>
      <c r="H72" s="54">
        <f t="shared" si="3"/>
        <v>2.8096823999999998</v>
      </c>
      <c r="I72" s="55">
        <f t="shared" si="4"/>
        <v>1.3379439999999998</v>
      </c>
    </row>
    <row r="73" spans="1:9" s="19" customFormat="1" ht="13.5" thickBot="1" x14ac:dyDescent="0.25">
      <c r="B73" s="56"/>
      <c r="C73" s="56"/>
      <c r="D73" s="56"/>
      <c r="E73" s="56"/>
      <c r="F73" s="56"/>
      <c r="G73" s="57" t="s">
        <v>17</v>
      </c>
      <c r="H73" s="58">
        <f>SUM(H15:H72)</f>
        <v>43032.464460738687</v>
      </c>
      <c r="I73" s="59">
        <f>SUM(I15:I72)</f>
        <v>14298.537045717734</v>
      </c>
    </row>
    <row r="74" spans="1:9" s="19" customFormat="1" ht="13.5" thickBot="1" x14ac:dyDescent="0.25">
      <c r="B74" s="56"/>
      <c r="C74" s="56"/>
      <c r="D74" s="56"/>
      <c r="E74" s="56"/>
      <c r="F74" s="56"/>
      <c r="G74" s="56"/>
      <c r="H74" s="56"/>
      <c r="I74" s="56"/>
    </row>
    <row r="75" spans="1:9" s="19" customFormat="1" ht="18.75" thickBot="1" x14ac:dyDescent="0.3">
      <c r="B75" s="56"/>
      <c r="C75" s="56"/>
      <c r="D75" s="56"/>
      <c r="E75" s="56"/>
      <c r="F75" s="56"/>
      <c r="G75" s="56"/>
      <c r="H75" s="73" t="s">
        <v>18</v>
      </c>
      <c r="I75" s="74">
        <f>H73/I73</f>
        <v>3.0095711416593121</v>
      </c>
    </row>
    <row r="76" spans="1:9" x14ac:dyDescent="0.2">
      <c r="B76" s="56"/>
      <c r="C76" s="56"/>
      <c r="D76" s="56"/>
      <c r="E76" s="56"/>
      <c r="F76" s="56"/>
      <c r="G76" s="56"/>
      <c r="H76" s="56"/>
      <c r="I76" s="56"/>
    </row>
  </sheetData>
  <mergeCells count="4">
    <mergeCell ref="B13:D13"/>
    <mergeCell ref="A3:C3"/>
    <mergeCell ref="D6:D7"/>
    <mergeCell ref="E6:E7"/>
  </mergeCells>
  <phoneticPr fontId="0" type="noConversion"/>
  <pageMargins left="0.17" right="0.25" top="0.59055118110236227" bottom="0.78740157480314965" header="0.31496062992125984" footer="0.55118110236220474"/>
  <pageSetup paperSize="9" scale="72" fitToHeight="2" orientation="portrait" r:id="rId1"/>
  <headerFooter alignWithMargins="0">
    <oddHeader>&amp;L&amp;D&amp;C&amp;F&amp;R&amp;A</oddHead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76"/>
  <sheetViews>
    <sheetView zoomScale="91" zoomScaleNormal="91" workbookViewId="0">
      <selection activeCell="K27" sqref="K27"/>
    </sheetView>
  </sheetViews>
  <sheetFormatPr baseColWidth="10" defaultColWidth="9.140625" defaultRowHeight="12.75" x14ac:dyDescent="0.2"/>
  <cols>
    <col min="1" max="1" width="6.85546875" style="1" bestFit="1" customWidth="1"/>
    <col min="2" max="2" width="11.7109375" style="1" customWidth="1"/>
    <col min="3" max="3" width="25" style="1" customWidth="1"/>
    <col min="4" max="4" width="13.42578125" style="1" customWidth="1"/>
    <col min="5" max="5" width="15" style="1" bestFit="1" customWidth="1"/>
    <col min="6" max="6" width="14.5703125" style="1" customWidth="1"/>
    <col min="7" max="7" width="15.42578125" style="1" customWidth="1"/>
    <col min="8" max="8" width="25.85546875" style="1" customWidth="1"/>
    <col min="9" max="9" width="13.85546875" style="1" customWidth="1"/>
    <col min="10" max="10" width="25.7109375" style="1" customWidth="1"/>
    <col min="11" max="11" width="7.140625" style="1" customWidth="1"/>
    <col min="12" max="12" width="9.140625" style="1"/>
    <col min="13" max="13" width="11.28515625" style="1" customWidth="1"/>
    <col min="14" max="16384" width="9.140625" style="1"/>
  </cols>
  <sheetData>
    <row r="1" spans="1:17" s="79" customFormat="1" ht="15.75" x14ac:dyDescent="0.25">
      <c r="A1" s="86" t="s">
        <v>33</v>
      </c>
      <c r="H1" s="173" t="str">
        <f>ReadMe!A1</f>
        <v>Tool version 1.4.2_rev06.16</v>
      </c>
      <c r="I1" s="174">
        <f>ReadMe!A2</f>
        <v>42539</v>
      </c>
    </row>
    <row r="2" spans="1:17" ht="13.5" thickBot="1" x14ac:dyDescent="0.25"/>
    <row r="3" spans="1:17" ht="30" customHeight="1" thickBot="1" x14ac:dyDescent="0.25">
      <c r="A3" s="183" t="s">
        <v>35</v>
      </c>
      <c r="B3" s="184"/>
      <c r="C3" s="184"/>
      <c r="D3" s="88">
        <v>7</v>
      </c>
    </row>
    <row r="4" spans="1:17" ht="13.5" thickBot="1" x14ac:dyDescent="0.25">
      <c r="L4" s="78"/>
    </row>
    <row r="5" spans="1:17" ht="16.5" thickBot="1" x14ac:dyDescent="0.3">
      <c r="A5" s="2"/>
      <c r="B5" s="124"/>
      <c r="C5" s="125"/>
      <c r="D5" s="126"/>
      <c r="E5" s="126"/>
      <c r="F5" s="122"/>
      <c r="G5" s="126"/>
      <c r="H5" s="127"/>
      <c r="I5" s="128" t="s">
        <v>44</v>
      </c>
      <c r="J5" s="129"/>
      <c r="K5" s="19"/>
      <c r="L5" s="89"/>
      <c r="M5" s="90" t="s">
        <v>0</v>
      </c>
      <c r="N5" s="91"/>
      <c r="O5" s="91"/>
      <c r="P5" s="92"/>
      <c r="Q5" s="93"/>
    </row>
    <row r="6" spans="1:17" ht="27" customHeight="1" thickBot="1" x14ac:dyDescent="0.3">
      <c r="A6" s="2"/>
      <c r="B6" s="113"/>
      <c r="C6" s="114" t="s">
        <v>42</v>
      </c>
      <c r="D6" s="185" t="s">
        <v>34</v>
      </c>
      <c r="E6" s="185" t="s">
        <v>24</v>
      </c>
      <c r="F6" s="185" t="s">
        <v>40</v>
      </c>
      <c r="G6" s="187" t="s">
        <v>41</v>
      </c>
      <c r="H6" s="109" t="s">
        <v>54</v>
      </c>
      <c r="I6" s="109" t="s">
        <v>23</v>
      </c>
      <c r="J6" s="110" t="s">
        <v>28</v>
      </c>
      <c r="K6" s="19"/>
      <c r="L6" s="94"/>
      <c r="M6" s="131" t="s">
        <v>2</v>
      </c>
      <c r="N6" s="96"/>
      <c r="O6" s="96"/>
      <c r="P6" s="92"/>
      <c r="Q6" s="93"/>
    </row>
    <row r="7" spans="1:17" ht="15" thickBot="1" x14ac:dyDescent="0.3">
      <c r="A7" s="2"/>
      <c r="B7" s="115" t="s">
        <v>3</v>
      </c>
      <c r="C7" s="130" t="s">
        <v>4</v>
      </c>
      <c r="D7" s="186"/>
      <c r="E7" s="186"/>
      <c r="F7" s="186"/>
      <c r="G7" s="188"/>
      <c r="H7" s="111"/>
      <c r="I7" s="111" t="s">
        <v>5</v>
      </c>
      <c r="J7" s="112" t="s">
        <v>29</v>
      </c>
      <c r="K7" s="19"/>
      <c r="L7" s="97"/>
      <c r="M7" s="95" t="s">
        <v>25</v>
      </c>
      <c r="N7" s="96"/>
      <c r="O7" s="96"/>
      <c r="P7" s="92"/>
      <c r="Q7" s="93"/>
    </row>
    <row r="8" spans="1:17" ht="13.5" thickBot="1" x14ac:dyDescent="0.25">
      <c r="A8" s="61" t="s">
        <v>19</v>
      </c>
      <c r="B8" s="3">
        <f>E8</f>
        <v>2.1</v>
      </c>
      <c r="C8" s="4">
        <f>F66</f>
        <v>7</v>
      </c>
      <c r="D8" s="136">
        <f>D3</f>
        <v>7</v>
      </c>
      <c r="E8" s="81">
        <v>2.1</v>
      </c>
      <c r="F8" s="166" t="s">
        <v>32</v>
      </c>
      <c r="G8" s="167" t="s">
        <v>32</v>
      </c>
      <c r="H8" s="106">
        <v>0.25</v>
      </c>
      <c r="I8" s="5">
        <f>C8/D8</f>
        <v>1</v>
      </c>
      <c r="J8" s="77">
        <f>E8</f>
        <v>2.1</v>
      </c>
      <c r="K8" s="19"/>
      <c r="L8" s="98"/>
      <c r="M8" s="99" t="s">
        <v>36</v>
      </c>
      <c r="N8" s="92"/>
      <c r="O8" s="92"/>
      <c r="P8" s="92"/>
      <c r="Q8" s="93"/>
    </row>
    <row r="9" spans="1:17" x14ac:dyDescent="0.2">
      <c r="A9" s="62" t="s">
        <v>20</v>
      </c>
      <c r="B9" s="7">
        <f>E9</f>
        <v>2.57</v>
      </c>
      <c r="C9" s="8">
        <f>F59</f>
        <v>6.2740740740740737</v>
      </c>
      <c r="D9" s="137">
        <v>7.76</v>
      </c>
      <c r="E9" s="83">
        <v>2.57</v>
      </c>
      <c r="F9" s="82">
        <v>3.1</v>
      </c>
      <c r="G9" s="83">
        <v>2.44</v>
      </c>
      <c r="H9" s="107">
        <v>0.25</v>
      </c>
      <c r="I9" s="9">
        <f>C9/D9</f>
        <v>0.80851470026727756</v>
      </c>
      <c r="J9" s="171">
        <f>IF(AND(F9&gt;0,F9&lt;0.1*C9),"Error, declared capacity too low for interpolation",IF(AND(F9&gt;0,F9&lt;C9,D9&gt;C9),C9/(D9-F9)*(E9-G9)+(G9-1/(D9-F9)*(E9-G9)*F9),IF(I9&gt;1.03,"Error, declared capacity too low",IF(I9&gt;0.97,E9,E9*(1-H9*(1-I9))))))</f>
        <v>2.528547130821809</v>
      </c>
      <c r="K9" s="19"/>
      <c r="L9" s="100"/>
      <c r="M9" s="100"/>
      <c r="N9" s="100"/>
      <c r="O9" s="100"/>
      <c r="P9" s="100"/>
      <c r="Q9" s="100"/>
    </row>
    <row r="10" spans="1:17" x14ac:dyDescent="0.2">
      <c r="A10" s="62" t="s">
        <v>21</v>
      </c>
      <c r="B10" s="7">
        <f>E10</f>
        <v>3.27</v>
      </c>
      <c r="C10" s="134">
        <f>F49</f>
        <v>5.2370370370370365</v>
      </c>
      <c r="D10" s="137">
        <v>8.74</v>
      </c>
      <c r="E10" s="84">
        <v>3.27</v>
      </c>
      <c r="F10" s="85">
        <v>3.5</v>
      </c>
      <c r="G10" s="83">
        <v>3.1</v>
      </c>
      <c r="H10" s="107">
        <v>0.25</v>
      </c>
      <c r="I10" s="9">
        <f>C10/D10</f>
        <v>0.59920332231545037</v>
      </c>
      <c r="J10" s="171">
        <f>IF(AND(F10&gt;0,F10&lt;0.1*C10),"Error, declared capacity too low for interpolation",IF(AND(F10&gt;0,F10&lt;C10,D10&gt;C10),C10/(D10-F10)*(E10-G10)+(G10-1/(D10-F10)*(E10-G10)*F10),IF(I10&gt;1.03,"Error, declared capacity too low",IF(I10&gt;0.97,E10,E10*(1-H10*(1-I10))))))</f>
        <v>3.1563542550183774</v>
      </c>
      <c r="K10" s="19"/>
      <c r="L10" s="100"/>
      <c r="M10" s="101" t="s">
        <v>37</v>
      </c>
      <c r="N10" s="100"/>
      <c r="O10" s="100"/>
      <c r="P10" s="100"/>
      <c r="Q10" s="100"/>
    </row>
    <row r="11" spans="1:17" ht="13.5" thickBot="1" x14ac:dyDescent="0.25">
      <c r="A11" s="63" t="s">
        <v>22</v>
      </c>
      <c r="B11" s="10">
        <f>E11</f>
        <v>4</v>
      </c>
      <c r="C11" s="135">
        <f>F39</f>
        <v>4.2</v>
      </c>
      <c r="D11" s="138">
        <v>9.61</v>
      </c>
      <c r="E11" s="87">
        <v>4</v>
      </c>
      <c r="F11" s="103">
        <v>3.84</v>
      </c>
      <c r="G11" s="105">
        <v>3.8</v>
      </c>
      <c r="H11" s="108">
        <v>0.25</v>
      </c>
      <c r="I11" s="11">
        <f>C11/D11</f>
        <v>0.43704474505723212</v>
      </c>
      <c r="J11" s="171">
        <f>IF(AND(F11&gt;0,F11&lt;0.1*C11),"Error, declared capacity too low for interpolation",IF(AND(F11&gt;0,F11&lt;C11,D11&gt;C11),C11/(D11-F11)*(E11-G11)+(G11-1/(D11-F11)*(E11-G11)*F11),IF(I11&gt;1.03,"Error, declared capacity too low",IF(I11&gt;0.97,E11,E11*(1-H11*(1-I11))))))</f>
        <v>3.8124783362218371</v>
      </c>
      <c r="K11" s="19"/>
      <c r="L11" s="100"/>
      <c r="M11" s="101" t="s">
        <v>38</v>
      </c>
      <c r="N11" s="100"/>
      <c r="O11" s="100"/>
      <c r="P11" s="100"/>
      <c r="Q11" s="100"/>
    </row>
    <row r="12" spans="1:17" ht="34.5" customHeight="1" x14ac:dyDescent="0.2">
      <c r="K12" s="19"/>
    </row>
    <row r="13" spans="1:17" ht="27.75" customHeight="1" thickBot="1" x14ac:dyDescent="0.25">
      <c r="B13" s="182"/>
      <c r="C13" s="182"/>
      <c r="D13" s="182"/>
      <c r="K13" s="19"/>
    </row>
    <row r="14" spans="1:17" s="12" customFormat="1" ht="26.25" thickBot="1" x14ac:dyDescent="0.25">
      <c r="A14" s="1"/>
      <c r="B14" s="13" t="s">
        <v>6</v>
      </c>
      <c r="C14" s="14" t="s">
        <v>7</v>
      </c>
      <c r="D14" s="15" t="s">
        <v>8</v>
      </c>
      <c r="E14" s="16" t="s">
        <v>9</v>
      </c>
      <c r="F14" s="17" t="s">
        <v>10</v>
      </c>
      <c r="G14" s="17" t="s">
        <v>1</v>
      </c>
      <c r="H14" s="17" t="s">
        <v>11</v>
      </c>
      <c r="I14" s="18" t="s">
        <v>12</v>
      </c>
      <c r="K14" s="19"/>
    </row>
    <row r="15" spans="1:17" s="19" customFormat="1" x14ac:dyDescent="0.2">
      <c r="A15" s="12"/>
      <c r="B15" s="20">
        <v>1</v>
      </c>
      <c r="C15" s="21">
        <v>-19</v>
      </c>
      <c r="D15" s="22">
        <v>8.3351400000000006E-2</v>
      </c>
      <c r="E15" s="27">
        <f t="shared" ref="E15:E37" si="0">E16</f>
        <v>0.6</v>
      </c>
      <c r="F15" s="28">
        <f t="shared" ref="F15:F72" si="1">$D$3*E15</f>
        <v>4.2</v>
      </c>
      <c r="G15" s="28">
        <f t="shared" ref="G15:G38" si="2">G16</f>
        <v>3.8124783362218371</v>
      </c>
      <c r="H15" s="29">
        <f t="shared" ref="H15:H72" si="3">F15*D15</f>
        <v>0.35007588000000006</v>
      </c>
      <c r="I15" s="30">
        <f t="shared" ref="I15:I72" si="4">H15/G15</f>
        <v>9.1823703409400867E-2</v>
      </c>
    </row>
    <row r="16" spans="1:17" s="19" customFormat="1" x14ac:dyDescent="0.2">
      <c r="B16" s="24">
        <v>2</v>
      </c>
      <c r="C16" s="25">
        <v>-18</v>
      </c>
      <c r="D16" s="26">
        <v>0.40726992000000001</v>
      </c>
      <c r="E16" s="27">
        <f t="shared" si="0"/>
        <v>0.6</v>
      </c>
      <c r="F16" s="28">
        <f t="shared" si="1"/>
        <v>4.2</v>
      </c>
      <c r="G16" s="28">
        <f t="shared" si="2"/>
        <v>3.8124783362218371</v>
      </c>
      <c r="H16" s="29">
        <f t="shared" si="3"/>
        <v>1.7105336640000002</v>
      </c>
      <c r="I16" s="30">
        <f t="shared" si="4"/>
        <v>0.44866711706882451</v>
      </c>
    </row>
    <row r="17" spans="2:18" s="19" customFormat="1" x14ac:dyDescent="0.2">
      <c r="B17" s="24">
        <v>3</v>
      </c>
      <c r="C17" s="25">
        <v>-17</v>
      </c>
      <c r="D17" s="26">
        <v>0.64624272000000005</v>
      </c>
      <c r="E17" s="27">
        <f t="shared" si="0"/>
        <v>0.6</v>
      </c>
      <c r="F17" s="28">
        <f t="shared" si="1"/>
        <v>4.2</v>
      </c>
      <c r="G17" s="28">
        <f t="shared" si="2"/>
        <v>3.8124783362218371</v>
      </c>
      <c r="H17" s="29">
        <f t="shared" si="3"/>
        <v>2.7142194240000004</v>
      </c>
      <c r="I17" s="30">
        <f t="shared" si="4"/>
        <v>0.71193045169924551</v>
      </c>
    </row>
    <row r="18" spans="2:18" s="19" customFormat="1" ht="18" x14ac:dyDescent="0.25">
      <c r="B18" s="24">
        <v>4</v>
      </c>
      <c r="C18" s="25">
        <v>-16</v>
      </c>
      <c r="D18" s="26">
        <v>1.0535213999999999</v>
      </c>
      <c r="E18" s="27">
        <f t="shared" si="0"/>
        <v>0.6</v>
      </c>
      <c r="F18" s="28">
        <f t="shared" si="1"/>
        <v>4.2</v>
      </c>
      <c r="G18" s="28">
        <f t="shared" si="2"/>
        <v>3.8124783362218371</v>
      </c>
      <c r="H18" s="29">
        <f t="shared" si="3"/>
        <v>4.4247898799999996</v>
      </c>
      <c r="I18" s="30">
        <f t="shared" si="4"/>
        <v>1.1606072191835621</v>
      </c>
      <c r="K18" s="168" t="s">
        <v>63</v>
      </c>
      <c r="L18" s="151"/>
      <c r="M18" s="152"/>
      <c r="N18" s="152"/>
      <c r="O18" s="152"/>
      <c r="P18" s="152"/>
      <c r="Q18" s="152"/>
      <c r="R18" s="152"/>
    </row>
    <row r="19" spans="2:18" s="19" customFormat="1" ht="18" x14ac:dyDescent="0.25">
      <c r="B19" s="24">
        <v>5</v>
      </c>
      <c r="C19" s="25">
        <v>-15</v>
      </c>
      <c r="D19" s="26">
        <v>1.7411901599999999</v>
      </c>
      <c r="E19" s="27">
        <f t="shared" si="0"/>
        <v>0.6</v>
      </c>
      <c r="F19" s="28">
        <f t="shared" si="1"/>
        <v>4.2</v>
      </c>
      <c r="G19" s="28">
        <f t="shared" si="2"/>
        <v>3.8124783362218371</v>
      </c>
      <c r="H19" s="29">
        <f t="shared" si="3"/>
        <v>7.312998672</v>
      </c>
      <c r="I19" s="30">
        <f t="shared" si="4"/>
        <v>1.9181744857459768</v>
      </c>
      <c r="K19" s="168" t="s">
        <v>62</v>
      </c>
      <c r="L19" s="151"/>
      <c r="M19" s="153"/>
      <c r="N19" s="153"/>
      <c r="O19" s="153"/>
      <c r="P19" s="153"/>
      <c r="Q19" s="153"/>
      <c r="R19" s="153"/>
    </row>
    <row r="20" spans="2:18" s="19" customFormat="1" ht="15" x14ac:dyDescent="0.25">
      <c r="B20" s="24">
        <v>6</v>
      </c>
      <c r="C20" s="25">
        <v>-14</v>
      </c>
      <c r="D20" s="26">
        <v>2.97860148</v>
      </c>
      <c r="E20" s="27">
        <f t="shared" si="0"/>
        <v>0.6</v>
      </c>
      <c r="F20" s="28">
        <f t="shared" si="1"/>
        <v>4.2</v>
      </c>
      <c r="G20" s="28">
        <f t="shared" si="2"/>
        <v>3.8124783362218371</v>
      </c>
      <c r="H20" s="29">
        <f t="shared" si="3"/>
        <v>12.510126216</v>
      </c>
      <c r="I20" s="30">
        <f t="shared" si="4"/>
        <v>3.2813632269442676</v>
      </c>
      <c r="K20" s="154"/>
      <c r="L20" s="155"/>
      <c r="M20" s="153"/>
      <c r="N20" s="153"/>
      <c r="O20" s="153"/>
      <c r="P20" s="153"/>
      <c r="Q20" s="153"/>
      <c r="R20" s="153"/>
    </row>
    <row r="21" spans="2:18" s="19" customFormat="1" x14ac:dyDescent="0.2">
      <c r="B21" s="24">
        <v>7</v>
      </c>
      <c r="C21" s="25">
        <v>-13</v>
      </c>
      <c r="D21" s="26">
        <v>3.7930011600000002</v>
      </c>
      <c r="E21" s="27">
        <f t="shared" si="0"/>
        <v>0.6</v>
      </c>
      <c r="F21" s="28">
        <f t="shared" si="1"/>
        <v>4.2</v>
      </c>
      <c r="G21" s="28">
        <f t="shared" si="2"/>
        <v>3.8124783362218371</v>
      </c>
      <c r="H21" s="29">
        <f t="shared" si="3"/>
        <v>15.930604872000002</v>
      </c>
      <c r="I21" s="30">
        <f t="shared" si="4"/>
        <v>4.1785430544340398</v>
      </c>
      <c r="K21" s="156"/>
      <c r="L21"/>
      <c r="M21" s="153"/>
      <c r="N21" s="153"/>
      <c r="O21" s="153"/>
      <c r="P21" s="153"/>
      <c r="Q21" s="153"/>
      <c r="R21" s="153"/>
    </row>
    <row r="22" spans="2:18" s="19" customFormat="1" x14ac:dyDescent="0.2">
      <c r="B22" s="24">
        <v>8</v>
      </c>
      <c r="C22" s="25">
        <v>-12</v>
      </c>
      <c r="D22" s="26">
        <v>5.6854064400000004</v>
      </c>
      <c r="E22" s="27">
        <f t="shared" si="0"/>
        <v>0.6</v>
      </c>
      <c r="F22" s="28">
        <f t="shared" si="1"/>
        <v>4.2</v>
      </c>
      <c r="G22" s="28">
        <f t="shared" si="2"/>
        <v>3.8124783362218371</v>
      </c>
      <c r="H22" s="29">
        <f t="shared" si="3"/>
        <v>23.878707048000003</v>
      </c>
      <c r="I22" s="30">
        <f t="shared" si="4"/>
        <v>6.263303012408401</v>
      </c>
      <c r="K22" s="156"/>
      <c r="L22" s="157"/>
      <c r="M22" s="153"/>
      <c r="N22" s="153"/>
      <c r="O22" s="153"/>
      <c r="P22" s="153"/>
      <c r="Q22" s="153"/>
      <c r="R22" s="153"/>
    </row>
    <row r="23" spans="2:18" s="19" customFormat="1" x14ac:dyDescent="0.2">
      <c r="B23" s="24">
        <v>9</v>
      </c>
      <c r="C23" s="25">
        <v>-11</v>
      </c>
      <c r="D23" s="26">
        <v>8.9370133200000001</v>
      </c>
      <c r="E23" s="27">
        <f t="shared" si="0"/>
        <v>0.6</v>
      </c>
      <c r="F23" s="28">
        <f t="shared" si="1"/>
        <v>4.2</v>
      </c>
      <c r="G23" s="28">
        <f t="shared" si="2"/>
        <v>3.8124783362218371</v>
      </c>
      <c r="H23" s="29">
        <f t="shared" si="3"/>
        <v>37.535455943999999</v>
      </c>
      <c r="I23" s="30">
        <f t="shared" si="4"/>
        <v>9.8454214381707423</v>
      </c>
      <c r="K23" s="156"/>
      <c r="L23" s="157"/>
      <c r="M23" s="153"/>
      <c r="N23" s="153"/>
      <c r="O23" s="153"/>
      <c r="P23" s="153"/>
      <c r="Q23" s="153"/>
      <c r="R23" s="153"/>
    </row>
    <row r="24" spans="2:18" s="19" customFormat="1" x14ac:dyDescent="0.2">
      <c r="B24" s="24">
        <v>10</v>
      </c>
      <c r="C24" s="25">
        <v>-10</v>
      </c>
      <c r="D24" s="26">
        <v>11.81149344</v>
      </c>
      <c r="E24" s="27">
        <f t="shared" si="0"/>
        <v>0.6</v>
      </c>
      <c r="F24" s="28">
        <f t="shared" si="1"/>
        <v>4.2</v>
      </c>
      <c r="G24" s="28">
        <f t="shared" si="2"/>
        <v>3.8124783362218371</v>
      </c>
      <c r="H24" s="29">
        <f t="shared" si="3"/>
        <v>49.608272448000001</v>
      </c>
      <c r="I24" s="30">
        <f t="shared" si="4"/>
        <v>13.012079826573325</v>
      </c>
      <c r="K24" s="156"/>
      <c r="L24" s="157"/>
      <c r="M24" s="153"/>
      <c r="N24" s="153"/>
      <c r="O24" s="153"/>
      <c r="P24" s="153"/>
      <c r="Q24" s="153"/>
      <c r="R24" s="153"/>
    </row>
    <row r="25" spans="2:18" s="19" customFormat="1" x14ac:dyDescent="0.2">
      <c r="B25" s="24">
        <v>11</v>
      </c>
      <c r="C25" s="25">
        <v>-9</v>
      </c>
      <c r="D25" s="26">
        <v>17.286107999999999</v>
      </c>
      <c r="E25" s="27">
        <f t="shared" si="0"/>
        <v>0.6</v>
      </c>
      <c r="F25" s="28">
        <f t="shared" si="1"/>
        <v>4.2</v>
      </c>
      <c r="G25" s="28">
        <f t="shared" si="2"/>
        <v>3.8124783362218371</v>
      </c>
      <c r="H25" s="29">
        <f t="shared" si="3"/>
        <v>72.601653599999992</v>
      </c>
      <c r="I25" s="30">
        <f t="shared" si="4"/>
        <v>19.043164890990088</v>
      </c>
      <c r="K25" s="156"/>
      <c r="L25"/>
      <c r="M25" s="153"/>
      <c r="N25" s="153"/>
      <c r="O25" s="153"/>
      <c r="P25" s="153"/>
      <c r="Q25" s="153"/>
      <c r="R25" s="153"/>
    </row>
    <row r="26" spans="2:18" s="19" customFormat="1" ht="18" x14ac:dyDescent="0.25">
      <c r="B26" s="24">
        <v>12</v>
      </c>
      <c r="C26" s="25">
        <v>-8</v>
      </c>
      <c r="D26" s="26">
        <v>20.018439600000001</v>
      </c>
      <c r="E26" s="27">
        <f t="shared" si="0"/>
        <v>0.6</v>
      </c>
      <c r="F26" s="28">
        <f t="shared" si="1"/>
        <v>4.2</v>
      </c>
      <c r="G26" s="28">
        <f t="shared" si="2"/>
        <v>3.8124783362218371</v>
      </c>
      <c r="H26" s="29">
        <f t="shared" si="3"/>
        <v>84.077446320000007</v>
      </c>
      <c r="I26" s="30">
        <f t="shared" si="4"/>
        <v>22.053225987198839</v>
      </c>
      <c r="K26" s="168" t="s">
        <v>55</v>
      </c>
    </row>
    <row r="27" spans="2:18" s="19" customFormat="1" ht="15" x14ac:dyDescent="0.2">
      <c r="B27" s="24">
        <v>13</v>
      </c>
      <c r="C27" s="25">
        <v>-7</v>
      </c>
      <c r="D27" s="26">
        <v>28.7313546</v>
      </c>
      <c r="E27" s="27">
        <f t="shared" si="0"/>
        <v>0.6</v>
      </c>
      <c r="F27" s="28">
        <f t="shared" si="1"/>
        <v>4.2</v>
      </c>
      <c r="G27" s="28">
        <f t="shared" si="2"/>
        <v>3.8124783362218371</v>
      </c>
      <c r="H27" s="29">
        <f t="shared" si="3"/>
        <v>120.67168932</v>
      </c>
      <c r="I27" s="30">
        <f t="shared" si="4"/>
        <v>31.651770496245113</v>
      </c>
      <c r="K27" s="170" t="s">
        <v>56</v>
      </c>
    </row>
    <row r="28" spans="2:18" s="19" customFormat="1" ht="15" x14ac:dyDescent="0.2">
      <c r="B28" s="24">
        <v>14</v>
      </c>
      <c r="C28" s="25">
        <v>-6</v>
      </c>
      <c r="D28" s="26">
        <v>39.706154159999997</v>
      </c>
      <c r="E28" s="27">
        <f t="shared" si="0"/>
        <v>0.6</v>
      </c>
      <c r="F28" s="28">
        <f t="shared" si="1"/>
        <v>4.2</v>
      </c>
      <c r="G28" s="28">
        <f t="shared" si="2"/>
        <v>3.8124783362218371</v>
      </c>
      <c r="H28" s="29">
        <f t="shared" si="3"/>
        <v>166.76584747199999</v>
      </c>
      <c r="I28" s="30">
        <f t="shared" si="4"/>
        <v>43.742110187900714</v>
      </c>
      <c r="K28" s="170" t="s">
        <v>61</v>
      </c>
    </row>
    <row r="29" spans="2:18" s="19" customFormat="1" ht="15" x14ac:dyDescent="0.2">
      <c r="B29" s="24">
        <v>15</v>
      </c>
      <c r="C29" s="25">
        <v>-5</v>
      </c>
      <c r="D29" s="26">
        <v>56.613076800000002</v>
      </c>
      <c r="E29" s="27">
        <f t="shared" si="0"/>
        <v>0.6</v>
      </c>
      <c r="F29" s="28">
        <f t="shared" si="1"/>
        <v>4.2</v>
      </c>
      <c r="G29" s="28">
        <f t="shared" si="2"/>
        <v>3.8124783362218371</v>
      </c>
      <c r="H29" s="29">
        <f t="shared" si="3"/>
        <v>237.77492256000002</v>
      </c>
      <c r="I29" s="30">
        <f t="shared" si="4"/>
        <v>62.36754719389036</v>
      </c>
      <c r="K29" s="170"/>
    </row>
    <row r="30" spans="2:18" s="19" customFormat="1" x14ac:dyDescent="0.2">
      <c r="B30" s="24">
        <v>16</v>
      </c>
      <c r="C30" s="25">
        <v>-4</v>
      </c>
      <c r="D30" s="26">
        <v>76.362479280000002</v>
      </c>
      <c r="E30" s="27">
        <f t="shared" si="0"/>
        <v>0.6</v>
      </c>
      <c r="F30" s="28">
        <f t="shared" si="1"/>
        <v>4.2</v>
      </c>
      <c r="G30" s="28">
        <f t="shared" si="2"/>
        <v>3.8124783362218371</v>
      </c>
      <c r="H30" s="29">
        <f t="shared" si="3"/>
        <v>320.72241297600004</v>
      </c>
      <c r="I30" s="30">
        <f t="shared" si="4"/>
        <v>84.124389620489154</v>
      </c>
    </row>
    <row r="31" spans="2:18" s="19" customFormat="1" x14ac:dyDescent="0.2">
      <c r="B31" s="24">
        <v>17</v>
      </c>
      <c r="C31" s="25">
        <v>-3</v>
      </c>
      <c r="D31" s="26">
        <v>106.06553688</v>
      </c>
      <c r="E31" s="27">
        <f t="shared" si="0"/>
        <v>0.6</v>
      </c>
      <c r="F31" s="28">
        <f t="shared" si="1"/>
        <v>4.2</v>
      </c>
      <c r="G31" s="28">
        <f t="shared" si="2"/>
        <v>3.8124783362218371</v>
      </c>
      <c r="H31" s="29">
        <f t="shared" si="3"/>
        <v>445.47525489600002</v>
      </c>
      <c r="I31" s="30">
        <f t="shared" si="4"/>
        <v>116.84663245521958</v>
      </c>
    </row>
    <row r="32" spans="2:18" s="19" customFormat="1" x14ac:dyDescent="0.2">
      <c r="B32" s="24">
        <v>18</v>
      </c>
      <c r="C32" s="25">
        <v>-2</v>
      </c>
      <c r="D32" s="26">
        <v>153.22201848</v>
      </c>
      <c r="E32" s="27">
        <f t="shared" si="0"/>
        <v>0.6</v>
      </c>
      <c r="F32" s="28">
        <f t="shared" si="1"/>
        <v>4.2</v>
      </c>
      <c r="G32" s="28">
        <f t="shared" si="2"/>
        <v>3.8124783362218371</v>
      </c>
      <c r="H32" s="29">
        <f t="shared" si="3"/>
        <v>643.53247761600005</v>
      </c>
      <c r="I32" s="30">
        <f t="shared" si="4"/>
        <v>168.79636311684337</v>
      </c>
    </row>
    <row r="33" spans="1:9" s="19" customFormat="1" x14ac:dyDescent="0.2">
      <c r="B33" s="24">
        <v>19</v>
      </c>
      <c r="C33" s="25">
        <v>-1</v>
      </c>
      <c r="D33" s="26">
        <v>203.41358604000001</v>
      </c>
      <c r="E33" s="27">
        <f t="shared" si="0"/>
        <v>0.6</v>
      </c>
      <c r="F33" s="28">
        <f t="shared" si="1"/>
        <v>4.2</v>
      </c>
      <c r="G33" s="28">
        <f t="shared" si="2"/>
        <v>3.8124783362218371</v>
      </c>
      <c r="H33" s="29">
        <f t="shared" si="3"/>
        <v>854.33706136800004</v>
      </c>
      <c r="I33" s="30">
        <f t="shared" si="4"/>
        <v>224.08968288450586</v>
      </c>
    </row>
    <row r="34" spans="1:9" s="19" customFormat="1" x14ac:dyDescent="0.2">
      <c r="B34" s="24">
        <v>20</v>
      </c>
      <c r="C34" s="31">
        <v>0</v>
      </c>
      <c r="D34" s="26">
        <v>247.97510159999999</v>
      </c>
      <c r="E34" s="27">
        <f t="shared" si="0"/>
        <v>0.6</v>
      </c>
      <c r="F34" s="28">
        <f t="shared" si="1"/>
        <v>4.2</v>
      </c>
      <c r="G34" s="28">
        <f t="shared" si="2"/>
        <v>3.8124783362218371</v>
      </c>
      <c r="H34" s="29">
        <f t="shared" si="3"/>
        <v>1041.4954267200001</v>
      </c>
      <c r="I34" s="30">
        <f t="shared" si="4"/>
        <v>273.18068061525594</v>
      </c>
    </row>
    <row r="35" spans="1:9" s="19" customFormat="1" x14ac:dyDescent="0.2">
      <c r="B35" s="24">
        <v>21</v>
      </c>
      <c r="C35" s="25">
        <v>1</v>
      </c>
      <c r="D35" s="26">
        <v>282.00658908000003</v>
      </c>
      <c r="E35" s="27">
        <f t="shared" si="0"/>
        <v>0.6</v>
      </c>
      <c r="F35" s="28">
        <f t="shared" si="1"/>
        <v>4.2</v>
      </c>
      <c r="G35" s="28">
        <f t="shared" si="2"/>
        <v>3.8124783362218371</v>
      </c>
      <c r="H35" s="29">
        <f t="shared" si="3"/>
        <v>1184.4276741360002</v>
      </c>
      <c r="I35" s="30">
        <f t="shared" si="4"/>
        <v>310.67131920014185</v>
      </c>
    </row>
    <row r="36" spans="1:9" s="19" customFormat="1" x14ac:dyDescent="0.2">
      <c r="B36" s="24">
        <v>22</v>
      </c>
      <c r="C36" s="25">
        <v>2</v>
      </c>
      <c r="D36" s="26">
        <v>275.91311555999999</v>
      </c>
      <c r="E36" s="27">
        <f t="shared" si="0"/>
        <v>0.6</v>
      </c>
      <c r="F36" s="28">
        <f t="shared" si="1"/>
        <v>4.2</v>
      </c>
      <c r="G36" s="28">
        <f t="shared" si="2"/>
        <v>3.8124783362218371</v>
      </c>
      <c r="H36" s="29">
        <f t="shared" si="3"/>
        <v>1158.8350853520001</v>
      </c>
      <c r="I36" s="30">
        <f t="shared" si="4"/>
        <v>303.95847088285484</v>
      </c>
    </row>
    <row r="37" spans="1:9" s="19" customFormat="1" x14ac:dyDescent="0.2">
      <c r="B37" s="24">
        <v>23</v>
      </c>
      <c r="C37" s="25">
        <v>3</v>
      </c>
      <c r="D37" s="26">
        <v>300.61126103999999</v>
      </c>
      <c r="E37" s="27">
        <f t="shared" si="0"/>
        <v>0.6</v>
      </c>
      <c r="F37" s="28">
        <f t="shared" si="1"/>
        <v>4.2</v>
      </c>
      <c r="G37" s="28">
        <f t="shared" si="2"/>
        <v>3.8124783362218371</v>
      </c>
      <c r="H37" s="29">
        <f t="shared" si="3"/>
        <v>1262.5672963679999</v>
      </c>
      <c r="I37" s="30">
        <f t="shared" si="4"/>
        <v>331.16707428145099</v>
      </c>
    </row>
    <row r="38" spans="1:9" s="19" customFormat="1" ht="13.5" thickBot="1" x14ac:dyDescent="0.25">
      <c r="B38" s="24">
        <v>24</v>
      </c>
      <c r="C38" s="25">
        <v>4</v>
      </c>
      <c r="D38" s="26">
        <v>310.76731596000002</v>
      </c>
      <c r="E38" s="27">
        <f>E39</f>
        <v>0.6</v>
      </c>
      <c r="F38" s="28">
        <f t="shared" si="1"/>
        <v>4.2</v>
      </c>
      <c r="G38" s="28">
        <f t="shared" si="2"/>
        <v>3.8124783362218371</v>
      </c>
      <c r="H38" s="29">
        <f t="shared" si="3"/>
        <v>1305.2227270320002</v>
      </c>
      <c r="I38" s="30">
        <f t="shared" si="4"/>
        <v>342.35544753953275</v>
      </c>
    </row>
    <row r="39" spans="1:9" s="19" customFormat="1" ht="13.5" thickBot="1" x14ac:dyDescent="0.25">
      <c r="A39" s="32" t="s">
        <v>13</v>
      </c>
      <c r="B39" s="33">
        <v>25</v>
      </c>
      <c r="C39" s="34">
        <v>5</v>
      </c>
      <c r="D39" s="35">
        <v>336.47734656</v>
      </c>
      <c r="E39" s="36">
        <f t="shared" ref="E39:E66" si="5">60%+40%*(C39-$C$39)/($C$66-$C$39)</f>
        <v>0.6</v>
      </c>
      <c r="F39" s="37">
        <f t="shared" si="1"/>
        <v>4.2</v>
      </c>
      <c r="G39" s="37">
        <f>J11</f>
        <v>3.8124783362218371</v>
      </c>
      <c r="H39" s="38">
        <f t="shared" si="3"/>
        <v>1413.204855552</v>
      </c>
      <c r="I39" s="38">
        <f t="shared" si="4"/>
        <v>370.67878973247753</v>
      </c>
    </row>
    <row r="40" spans="1:9" s="19" customFormat="1" x14ac:dyDescent="0.2">
      <c r="B40" s="24">
        <v>26</v>
      </c>
      <c r="C40" s="25">
        <v>6</v>
      </c>
      <c r="D40" s="26">
        <v>350.47721064000001</v>
      </c>
      <c r="E40" s="27">
        <f t="shared" si="5"/>
        <v>0.61481481481481481</v>
      </c>
      <c r="F40" s="28">
        <f t="shared" si="1"/>
        <v>4.3037037037037038</v>
      </c>
      <c r="G40" s="28">
        <f t="shared" ref="G40:G48" si="6">$G$39-(C40-$C$39)*($G$39-$G$49)/($C$49-$C$39)</f>
        <v>3.7468659281014913</v>
      </c>
      <c r="H40" s="29">
        <f t="shared" si="3"/>
        <v>1508.3500694951113</v>
      </c>
      <c r="I40" s="30">
        <f t="shared" si="4"/>
        <v>402.56312834213975</v>
      </c>
    </row>
    <row r="41" spans="1:9" s="19" customFormat="1" x14ac:dyDescent="0.2">
      <c r="B41" s="24">
        <v>27</v>
      </c>
      <c r="C41" s="25">
        <v>7</v>
      </c>
      <c r="D41" s="26">
        <v>363.49446552000001</v>
      </c>
      <c r="E41" s="27">
        <f t="shared" si="5"/>
        <v>0.62962962962962965</v>
      </c>
      <c r="F41" s="28">
        <f t="shared" si="1"/>
        <v>4.4074074074074074</v>
      </c>
      <c r="G41" s="28">
        <f t="shared" si="6"/>
        <v>3.6812535199811451</v>
      </c>
      <c r="H41" s="29">
        <f t="shared" si="3"/>
        <v>1602.0681998844445</v>
      </c>
      <c r="I41" s="30">
        <f t="shared" si="4"/>
        <v>435.19637840445449</v>
      </c>
    </row>
    <row r="42" spans="1:9" s="19" customFormat="1" x14ac:dyDescent="0.2">
      <c r="B42" s="24">
        <v>28</v>
      </c>
      <c r="C42" s="25">
        <v>8</v>
      </c>
      <c r="D42" s="26">
        <v>368.90629716000001</v>
      </c>
      <c r="E42" s="27">
        <f t="shared" si="5"/>
        <v>0.64444444444444438</v>
      </c>
      <c r="F42" s="28">
        <f t="shared" si="1"/>
        <v>4.5111111111111111</v>
      </c>
      <c r="G42" s="28">
        <f t="shared" si="6"/>
        <v>3.615641111860799</v>
      </c>
      <c r="H42" s="29">
        <f t="shared" si="3"/>
        <v>1664.1772960773333</v>
      </c>
      <c r="I42" s="30">
        <f t="shared" si="4"/>
        <v>460.27170412963363</v>
      </c>
    </row>
    <row r="43" spans="1:9" s="19" customFormat="1" x14ac:dyDescent="0.2">
      <c r="B43" s="24">
        <v>29</v>
      </c>
      <c r="C43" s="25">
        <v>9</v>
      </c>
      <c r="D43" s="26">
        <v>371.63433636000002</v>
      </c>
      <c r="E43" s="27">
        <f t="shared" si="5"/>
        <v>0.65925925925925921</v>
      </c>
      <c r="F43" s="28">
        <f t="shared" si="1"/>
        <v>4.6148148148148147</v>
      </c>
      <c r="G43" s="28">
        <f t="shared" si="6"/>
        <v>3.5500287037404532</v>
      </c>
      <c r="H43" s="29">
        <f t="shared" si="3"/>
        <v>1715.023641128</v>
      </c>
      <c r="I43" s="30">
        <f t="shared" si="4"/>
        <v>483.10134487672792</v>
      </c>
    </row>
    <row r="44" spans="1:9" s="19" customFormat="1" x14ac:dyDescent="0.2">
      <c r="B44" s="24">
        <v>30</v>
      </c>
      <c r="C44" s="25">
        <v>10</v>
      </c>
      <c r="D44" s="26">
        <v>377.32216055999999</v>
      </c>
      <c r="E44" s="27">
        <f t="shared" si="5"/>
        <v>0.67407407407407405</v>
      </c>
      <c r="F44" s="28">
        <f t="shared" si="1"/>
        <v>4.7185185185185183</v>
      </c>
      <c r="G44" s="28">
        <f t="shared" si="6"/>
        <v>3.4844162956201075</v>
      </c>
      <c r="H44" s="29">
        <f t="shared" si="3"/>
        <v>1780.4016020497777</v>
      </c>
      <c r="I44" s="30">
        <f t="shared" si="4"/>
        <v>510.9612201870749</v>
      </c>
    </row>
    <row r="45" spans="1:9" s="19" customFormat="1" x14ac:dyDescent="0.2">
      <c r="B45" s="24">
        <v>31</v>
      </c>
      <c r="C45" s="25">
        <v>11</v>
      </c>
      <c r="D45" s="26">
        <v>376.52806656000001</v>
      </c>
      <c r="E45" s="27">
        <f t="shared" si="5"/>
        <v>0.68888888888888888</v>
      </c>
      <c r="F45" s="28">
        <f t="shared" si="1"/>
        <v>4.822222222222222</v>
      </c>
      <c r="G45" s="28">
        <f t="shared" si="6"/>
        <v>3.4188038874997613</v>
      </c>
      <c r="H45" s="29">
        <f t="shared" si="3"/>
        <v>1815.7020098559999</v>
      </c>
      <c r="I45" s="30">
        <f t="shared" si="4"/>
        <v>531.09276507341826</v>
      </c>
    </row>
    <row r="46" spans="1:9" s="19" customFormat="1" x14ac:dyDescent="0.2">
      <c r="B46" s="24">
        <v>32</v>
      </c>
      <c r="C46" s="25">
        <v>12</v>
      </c>
      <c r="D46" s="26">
        <v>386.42116379999999</v>
      </c>
      <c r="E46" s="27">
        <f t="shared" si="5"/>
        <v>0.70370370370370372</v>
      </c>
      <c r="F46" s="28">
        <f t="shared" si="1"/>
        <v>4.9259259259259256</v>
      </c>
      <c r="G46" s="28">
        <f t="shared" si="6"/>
        <v>3.3531914793794155</v>
      </c>
      <c r="H46" s="29">
        <f t="shared" si="3"/>
        <v>1903.4820290888888</v>
      </c>
      <c r="I46" s="30">
        <f t="shared" si="4"/>
        <v>567.66278955270741</v>
      </c>
    </row>
    <row r="47" spans="1:9" s="19" customFormat="1" x14ac:dyDescent="0.2">
      <c r="B47" s="24">
        <v>33</v>
      </c>
      <c r="C47" s="25">
        <v>13</v>
      </c>
      <c r="D47" s="26">
        <v>389.84300375999999</v>
      </c>
      <c r="E47" s="27">
        <f t="shared" si="5"/>
        <v>0.71851851851851856</v>
      </c>
      <c r="F47" s="28">
        <f t="shared" si="1"/>
        <v>5.0296296296296301</v>
      </c>
      <c r="G47" s="28">
        <f t="shared" si="6"/>
        <v>3.2875790712590693</v>
      </c>
      <c r="H47" s="29">
        <f t="shared" si="3"/>
        <v>1960.7659226151113</v>
      </c>
      <c r="I47" s="30">
        <f t="shared" si="4"/>
        <v>596.4163538321169</v>
      </c>
    </row>
    <row r="48" spans="1:9" s="19" customFormat="1" ht="13.5" thickBot="1" x14ac:dyDescent="0.25">
      <c r="B48" s="39">
        <v>34</v>
      </c>
      <c r="C48" s="40">
        <v>14</v>
      </c>
      <c r="D48" s="41">
        <v>384.44798256000001</v>
      </c>
      <c r="E48" s="42">
        <f t="shared" si="5"/>
        <v>0.73333333333333328</v>
      </c>
      <c r="F48" s="43">
        <f t="shared" si="1"/>
        <v>5.1333333333333329</v>
      </c>
      <c r="G48" s="43">
        <f t="shared" si="6"/>
        <v>3.2219666631387236</v>
      </c>
      <c r="H48" s="44">
        <f t="shared" si="3"/>
        <v>1973.499643808</v>
      </c>
      <c r="I48" s="45">
        <f t="shared" si="4"/>
        <v>612.51398606510963</v>
      </c>
    </row>
    <row r="49" spans="1:9" s="19" customFormat="1" ht="13.5" thickBot="1" x14ac:dyDescent="0.25">
      <c r="A49" s="32" t="s">
        <v>14</v>
      </c>
      <c r="B49" s="33">
        <v>35</v>
      </c>
      <c r="C49" s="34">
        <v>15</v>
      </c>
      <c r="D49" s="35">
        <v>370.45413660000003</v>
      </c>
      <c r="E49" s="36">
        <f t="shared" si="5"/>
        <v>0.74814814814814812</v>
      </c>
      <c r="F49" s="37">
        <f t="shared" si="1"/>
        <v>5.2370370370370365</v>
      </c>
      <c r="G49" s="37">
        <f>J10</f>
        <v>3.1563542550183774</v>
      </c>
      <c r="H49" s="38">
        <f t="shared" si="3"/>
        <v>1940.0820338977778</v>
      </c>
      <c r="I49" s="38">
        <f t="shared" si="4"/>
        <v>614.65915329788675</v>
      </c>
    </row>
    <row r="50" spans="1:9" s="19" customFormat="1" x14ac:dyDescent="0.2">
      <c r="B50" s="20">
        <v>36</v>
      </c>
      <c r="C50" s="21">
        <v>16</v>
      </c>
      <c r="D50" s="22">
        <v>344.96386811999997</v>
      </c>
      <c r="E50" s="23">
        <f t="shared" si="5"/>
        <v>0.76296296296296295</v>
      </c>
      <c r="F50" s="46">
        <f t="shared" si="1"/>
        <v>5.340740740740741</v>
      </c>
      <c r="G50" s="28">
        <f t="shared" ref="G50:G57" si="7">$G$49-(C50-$C$49)*($G$49-$G$59)/($C$59-$C$49)</f>
        <v>3.0935735425987207</v>
      </c>
      <c r="H50" s="47">
        <f t="shared" si="3"/>
        <v>1842.362584552</v>
      </c>
      <c r="I50" s="48">
        <f t="shared" si="4"/>
        <v>595.54510638992099</v>
      </c>
    </row>
    <row r="51" spans="1:9" s="19" customFormat="1" x14ac:dyDescent="0.2">
      <c r="B51" s="24">
        <v>37</v>
      </c>
      <c r="C51" s="25">
        <v>17</v>
      </c>
      <c r="D51" s="26">
        <v>328.02474372</v>
      </c>
      <c r="E51" s="27">
        <f t="shared" si="5"/>
        <v>0.77777777777777779</v>
      </c>
      <c r="F51" s="28">
        <f t="shared" si="1"/>
        <v>5.4444444444444446</v>
      </c>
      <c r="G51" s="28">
        <f t="shared" si="7"/>
        <v>3.0307928301790636</v>
      </c>
      <c r="H51" s="29">
        <f t="shared" si="3"/>
        <v>1785.9124935866666</v>
      </c>
      <c r="I51" s="30">
        <f t="shared" si="4"/>
        <v>589.25587912293975</v>
      </c>
    </row>
    <row r="52" spans="1:9" s="19" customFormat="1" x14ac:dyDescent="0.2">
      <c r="B52" s="24">
        <v>38</v>
      </c>
      <c r="C52" s="25">
        <v>18</v>
      </c>
      <c r="D52" s="26">
        <v>305.36266752</v>
      </c>
      <c r="E52" s="27">
        <f t="shared" si="5"/>
        <v>0.79259259259259252</v>
      </c>
      <c r="F52" s="28">
        <f t="shared" si="1"/>
        <v>5.5481481481481474</v>
      </c>
      <c r="G52" s="28">
        <f t="shared" si="7"/>
        <v>2.968012117759407</v>
      </c>
      <c r="H52" s="29">
        <f t="shared" si="3"/>
        <v>1694.1973183146665</v>
      </c>
      <c r="I52" s="30">
        <f t="shared" si="4"/>
        <v>570.81886835207376</v>
      </c>
    </row>
    <row r="53" spans="1:9" s="19" customFormat="1" x14ac:dyDescent="0.2">
      <c r="B53" s="24">
        <v>39</v>
      </c>
      <c r="C53" s="25">
        <v>19</v>
      </c>
      <c r="D53" s="26">
        <v>261.86878572000001</v>
      </c>
      <c r="E53" s="27">
        <f t="shared" si="5"/>
        <v>0.80740740740740735</v>
      </c>
      <c r="F53" s="28">
        <f t="shared" si="1"/>
        <v>5.6518518518518519</v>
      </c>
      <c r="G53" s="28">
        <f t="shared" si="7"/>
        <v>2.9052314053397499</v>
      </c>
      <c r="H53" s="29">
        <f t="shared" si="3"/>
        <v>1480.0435815137778</v>
      </c>
      <c r="I53" s="30">
        <f t="shared" si="4"/>
        <v>509.44085858134775</v>
      </c>
    </row>
    <row r="54" spans="1:9" s="19" customFormat="1" x14ac:dyDescent="0.2">
      <c r="B54" s="24">
        <v>40</v>
      </c>
      <c r="C54" s="25">
        <v>20</v>
      </c>
      <c r="D54" s="26">
        <v>223.89860952000001</v>
      </c>
      <c r="E54" s="27">
        <f t="shared" si="5"/>
        <v>0.82222222222222219</v>
      </c>
      <c r="F54" s="28">
        <f t="shared" si="1"/>
        <v>5.7555555555555555</v>
      </c>
      <c r="G54" s="28">
        <f t="shared" si="7"/>
        <v>2.8424506929200932</v>
      </c>
      <c r="H54" s="29">
        <f t="shared" si="3"/>
        <v>1288.660885904</v>
      </c>
      <c r="I54" s="30">
        <f t="shared" si="4"/>
        <v>453.36261737583175</v>
      </c>
    </row>
    <row r="55" spans="1:9" s="19" customFormat="1" x14ac:dyDescent="0.2">
      <c r="B55" s="24">
        <v>41</v>
      </c>
      <c r="C55" s="25">
        <v>21</v>
      </c>
      <c r="D55" s="26">
        <v>196.30562567999999</v>
      </c>
      <c r="E55" s="27">
        <f t="shared" si="5"/>
        <v>0.83703703703703702</v>
      </c>
      <c r="F55" s="28">
        <f t="shared" si="1"/>
        <v>5.8592592592592592</v>
      </c>
      <c r="G55" s="28">
        <f t="shared" si="7"/>
        <v>2.7796699805004366</v>
      </c>
      <c r="H55" s="29">
        <f t="shared" si="3"/>
        <v>1150.2055549102222</v>
      </c>
      <c r="I55" s="30">
        <f t="shared" si="4"/>
        <v>413.79212747519961</v>
      </c>
    </row>
    <row r="56" spans="1:9" s="19" customFormat="1" x14ac:dyDescent="0.2">
      <c r="B56" s="24">
        <v>42</v>
      </c>
      <c r="C56" s="25">
        <v>22</v>
      </c>
      <c r="D56" s="26">
        <v>163.04456268000001</v>
      </c>
      <c r="E56" s="27">
        <f t="shared" si="5"/>
        <v>0.85185185185185186</v>
      </c>
      <c r="F56" s="28">
        <f t="shared" si="1"/>
        <v>5.9629629629629628</v>
      </c>
      <c r="G56" s="28">
        <f t="shared" si="7"/>
        <v>2.7168892680807795</v>
      </c>
      <c r="H56" s="29">
        <f t="shared" si="3"/>
        <v>972.22868857333333</v>
      </c>
      <c r="I56" s="30">
        <f t="shared" si="4"/>
        <v>357.84626925929859</v>
      </c>
    </row>
    <row r="57" spans="1:9" s="19" customFormat="1" x14ac:dyDescent="0.2">
      <c r="B57" s="24">
        <v>43</v>
      </c>
      <c r="C57" s="25">
        <v>23</v>
      </c>
      <c r="D57" s="26">
        <v>141.77634264</v>
      </c>
      <c r="E57" s="27">
        <f t="shared" si="5"/>
        <v>0.8666666666666667</v>
      </c>
      <c r="F57" s="28">
        <f t="shared" si="1"/>
        <v>6.0666666666666664</v>
      </c>
      <c r="G57" s="28">
        <f t="shared" si="7"/>
        <v>2.6541085556611228</v>
      </c>
      <c r="H57" s="29">
        <f t="shared" si="3"/>
        <v>860.10981201599998</v>
      </c>
      <c r="I57" s="30">
        <f t="shared" si="4"/>
        <v>324.06730696128278</v>
      </c>
    </row>
    <row r="58" spans="1:9" s="19" customFormat="1" ht="13.5" thickBot="1" x14ac:dyDescent="0.25">
      <c r="B58" s="39">
        <v>44</v>
      </c>
      <c r="C58" s="40">
        <v>24</v>
      </c>
      <c r="D58" s="41">
        <v>121.92957276</v>
      </c>
      <c r="E58" s="42">
        <f t="shared" si="5"/>
        <v>0.88148148148148153</v>
      </c>
      <c r="F58" s="43">
        <f t="shared" si="1"/>
        <v>6.1703703703703709</v>
      </c>
      <c r="G58" s="43">
        <f>$G$49-(C58-$C$49)*($G$49-$G$59)/($C$59-$C$49)</f>
        <v>2.5913278432414657</v>
      </c>
      <c r="H58" s="44">
        <f t="shared" si="3"/>
        <v>752.35062303022232</v>
      </c>
      <c r="I58" s="45">
        <f t="shared" si="4"/>
        <v>290.33401736196936</v>
      </c>
    </row>
    <row r="59" spans="1:9" s="19" customFormat="1" ht="13.5" thickBot="1" x14ac:dyDescent="0.25">
      <c r="A59" s="32" t="s">
        <v>15</v>
      </c>
      <c r="B59" s="33">
        <v>45</v>
      </c>
      <c r="C59" s="34">
        <v>25</v>
      </c>
      <c r="D59" s="35">
        <v>104.46010044000001</v>
      </c>
      <c r="E59" s="36">
        <f t="shared" si="5"/>
        <v>0.89629629629629626</v>
      </c>
      <c r="F59" s="37">
        <f t="shared" si="1"/>
        <v>6.2740740740740737</v>
      </c>
      <c r="G59" s="37">
        <f>J9</f>
        <v>2.528547130821809</v>
      </c>
      <c r="H59" s="38">
        <f t="shared" si="3"/>
        <v>655.39040794577772</v>
      </c>
      <c r="I59" s="38">
        <f t="shared" si="4"/>
        <v>259.19643733623735</v>
      </c>
    </row>
    <row r="60" spans="1:9" s="19" customFormat="1" x14ac:dyDescent="0.2">
      <c r="B60" s="20">
        <v>46</v>
      </c>
      <c r="C60" s="21">
        <v>26</v>
      </c>
      <c r="D60" s="22">
        <v>85.768800839999997</v>
      </c>
      <c r="E60" s="23">
        <f t="shared" si="5"/>
        <v>0.91111111111111109</v>
      </c>
      <c r="F60" s="46">
        <f t="shared" si="1"/>
        <v>6.3777777777777773</v>
      </c>
      <c r="G60" s="28">
        <f t="shared" ref="G60:G65" si="8">$G$59-(C60-$C$59)*($G$59-$G$66)/($C$66-$C$59)</f>
        <v>2.4673261121329793</v>
      </c>
      <c r="H60" s="47">
        <f t="shared" si="3"/>
        <v>547.01435202399989</v>
      </c>
      <c r="I60" s="48">
        <f t="shared" si="4"/>
        <v>221.70330437232366</v>
      </c>
    </row>
    <row r="61" spans="1:9" s="19" customFormat="1" x14ac:dyDescent="0.2">
      <c r="B61" s="24">
        <v>47</v>
      </c>
      <c r="C61" s="25">
        <v>27</v>
      </c>
      <c r="D61" s="26">
        <v>71.538189599999995</v>
      </c>
      <c r="E61" s="27">
        <f t="shared" si="5"/>
        <v>0.92592592592592593</v>
      </c>
      <c r="F61" s="28">
        <f t="shared" si="1"/>
        <v>6.4814814814814818</v>
      </c>
      <c r="G61" s="28">
        <f t="shared" si="8"/>
        <v>2.4061050934441495</v>
      </c>
      <c r="H61" s="29">
        <f t="shared" si="3"/>
        <v>463.67345111111109</v>
      </c>
      <c r="I61" s="30">
        <f t="shared" si="4"/>
        <v>192.70706519614203</v>
      </c>
    </row>
    <row r="62" spans="1:9" s="19" customFormat="1" x14ac:dyDescent="0.2">
      <c r="B62" s="24">
        <v>48</v>
      </c>
      <c r="C62" s="25">
        <v>28</v>
      </c>
      <c r="D62" s="26">
        <v>56.574383879999999</v>
      </c>
      <c r="E62" s="27">
        <f t="shared" si="5"/>
        <v>0.94074074074074077</v>
      </c>
      <c r="F62" s="28">
        <f t="shared" si="1"/>
        <v>6.5851851851851855</v>
      </c>
      <c r="G62" s="28">
        <f t="shared" si="8"/>
        <v>2.3448840747553197</v>
      </c>
      <c r="H62" s="29">
        <f t="shared" si="3"/>
        <v>372.55279458755558</v>
      </c>
      <c r="I62" s="30">
        <f t="shared" si="4"/>
        <v>158.87898194985615</v>
      </c>
    </row>
    <row r="63" spans="1:9" s="19" customFormat="1" x14ac:dyDescent="0.2">
      <c r="B63" s="24">
        <v>49</v>
      </c>
      <c r="C63" s="25">
        <v>29</v>
      </c>
      <c r="D63" s="26">
        <v>43.348159199999998</v>
      </c>
      <c r="E63" s="27">
        <f t="shared" si="5"/>
        <v>0.9555555555555556</v>
      </c>
      <c r="F63" s="28">
        <f t="shared" si="1"/>
        <v>6.6888888888888891</v>
      </c>
      <c r="G63" s="28">
        <f t="shared" si="8"/>
        <v>2.2836630560664894</v>
      </c>
      <c r="H63" s="29">
        <f t="shared" si="3"/>
        <v>289.95102042666667</v>
      </c>
      <c r="I63" s="30">
        <f t="shared" si="4"/>
        <v>126.96751373037262</v>
      </c>
    </row>
    <row r="64" spans="1:9" s="19" customFormat="1" x14ac:dyDescent="0.2">
      <c r="B64" s="24">
        <v>50</v>
      </c>
      <c r="C64" s="25">
        <v>30</v>
      </c>
      <c r="D64" s="26">
        <v>31.0240218</v>
      </c>
      <c r="E64" s="27">
        <f t="shared" si="5"/>
        <v>0.97037037037037033</v>
      </c>
      <c r="F64" s="28">
        <f t="shared" si="1"/>
        <v>6.7925925925925927</v>
      </c>
      <c r="G64" s="28">
        <f t="shared" si="8"/>
        <v>2.2224420373776597</v>
      </c>
      <c r="H64" s="29">
        <f t="shared" si="3"/>
        <v>210.73354067111111</v>
      </c>
      <c r="I64" s="30">
        <f t="shared" si="4"/>
        <v>94.820713938512114</v>
      </c>
    </row>
    <row r="65" spans="1:9" s="19" customFormat="1" ht="13.5" thickBot="1" x14ac:dyDescent="0.25">
      <c r="B65" s="24">
        <v>51</v>
      </c>
      <c r="C65" s="25">
        <v>31</v>
      </c>
      <c r="D65" s="26">
        <v>20.206157640000001</v>
      </c>
      <c r="E65" s="27">
        <f t="shared" si="5"/>
        <v>0.98518518518518516</v>
      </c>
      <c r="F65" s="28">
        <f t="shared" si="1"/>
        <v>6.8962962962962964</v>
      </c>
      <c r="G65" s="28">
        <f t="shared" si="8"/>
        <v>2.1612210186888299</v>
      </c>
      <c r="H65" s="29">
        <f t="shared" si="3"/>
        <v>139.34765009511111</v>
      </c>
      <c r="I65" s="30">
        <f t="shared" si="4"/>
        <v>64.47635336234633</v>
      </c>
    </row>
    <row r="66" spans="1:9" s="19" customFormat="1" ht="13.5" thickBot="1" x14ac:dyDescent="0.25">
      <c r="A66" s="32" t="s">
        <v>16</v>
      </c>
      <c r="B66" s="33">
        <v>52</v>
      </c>
      <c r="C66" s="34">
        <v>32</v>
      </c>
      <c r="D66" s="35">
        <v>11.850326519999999</v>
      </c>
      <c r="E66" s="36">
        <f t="shared" si="5"/>
        <v>1</v>
      </c>
      <c r="F66" s="37">
        <f t="shared" si="1"/>
        <v>7</v>
      </c>
      <c r="G66" s="37">
        <f>J8</f>
        <v>2.1</v>
      </c>
      <c r="H66" s="38">
        <f>F66*D66</f>
        <v>82.952285639999999</v>
      </c>
      <c r="I66" s="38">
        <f t="shared" si="4"/>
        <v>39.5010884</v>
      </c>
    </row>
    <row r="67" spans="1:9" s="19" customFormat="1" x14ac:dyDescent="0.2">
      <c r="B67" s="24">
        <v>53</v>
      </c>
      <c r="C67" s="25">
        <v>33</v>
      </c>
      <c r="D67" s="26">
        <v>8.1678677999999998</v>
      </c>
      <c r="E67" s="27">
        <f t="shared" ref="E67:E72" si="9">E66</f>
        <v>1</v>
      </c>
      <c r="F67" s="28">
        <f t="shared" si="1"/>
        <v>7</v>
      </c>
      <c r="G67" s="28">
        <f t="shared" ref="G67:G72" si="10">G66</f>
        <v>2.1</v>
      </c>
      <c r="H67" s="29">
        <f t="shared" si="3"/>
        <v>57.175074600000002</v>
      </c>
      <c r="I67" s="30">
        <f t="shared" si="4"/>
        <v>27.226226</v>
      </c>
    </row>
    <row r="68" spans="1:9" s="19" customFormat="1" x14ac:dyDescent="0.2">
      <c r="B68" s="39">
        <v>54</v>
      </c>
      <c r="C68" s="40">
        <v>34</v>
      </c>
      <c r="D68" s="41">
        <v>3.829653</v>
      </c>
      <c r="E68" s="42">
        <f t="shared" si="9"/>
        <v>1</v>
      </c>
      <c r="F68" s="43">
        <f t="shared" si="1"/>
        <v>7</v>
      </c>
      <c r="G68" s="28">
        <f t="shared" si="10"/>
        <v>2.1</v>
      </c>
      <c r="H68" s="44">
        <f t="shared" si="3"/>
        <v>26.807570999999999</v>
      </c>
      <c r="I68" s="45">
        <f t="shared" si="4"/>
        <v>12.765509999999999</v>
      </c>
    </row>
    <row r="69" spans="1:9" s="19" customFormat="1" x14ac:dyDescent="0.2">
      <c r="B69" s="24">
        <v>55</v>
      </c>
      <c r="C69" s="25">
        <v>35</v>
      </c>
      <c r="D69" s="26">
        <v>2.0913624</v>
      </c>
      <c r="E69" s="27">
        <f t="shared" si="9"/>
        <v>1</v>
      </c>
      <c r="F69" s="28">
        <f t="shared" si="1"/>
        <v>7</v>
      </c>
      <c r="G69" s="28">
        <f t="shared" si="10"/>
        <v>2.1</v>
      </c>
      <c r="H69" s="29">
        <f t="shared" si="3"/>
        <v>14.6395368</v>
      </c>
      <c r="I69" s="30">
        <f t="shared" si="4"/>
        <v>6.9712079999999998</v>
      </c>
    </row>
    <row r="70" spans="1:9" s="19" customFormat="1" x14ac:dyDescent="0.2">
      <c r="B70" s="20">
        <v>56</v>
      </c>
      <c r="C70" s="21">
        <v>36</v>
      </c>
      <c r="D70" s="22">
        <v>1.2075572400000001</v>
      </c>
      <c r="E70" s="23">
        <f t="shared" si="9"/>
        <v>1</v>
      </c>
      <c r="F70" s="43">
        <f t="shared" si="1"/>
        <v>7</v>
      </c>
      <c r="G70" s="28">
        <f t="shared" si="10"/>
        <v>2.1</v>
      </c>
      <c r="H70" s="44">
        <f t="shared" si="3"/>
        <v>8.4529006800000008</v>
      </c>
      <c r="I70" s="45">
        <f t="shared" si="4"/>
        <v>4.0251907999999998</v>
      </c>
    </row>
    <row r="71" spans="1:9" s="19" customFormat="1" x14ac:dyDescent="0.2">
      <c r="B71" s="24">
        <v>57</v>
      </c>
      <c r="C71" s="25">
        <v>37</v>
      </c>
      <c r="D71" s="26">
        <v>0.52179816000000001</v>
      </c>
      <c r="E71" s="27">
        <f t="shared" si="9"/>
        <v>1</v>
      </c>
      <c r="F71" s="43">
        <f t="shared" si="1"/>
        <v>7</v>
      </c>
      <c r="G71" s="28">
        <f t="shared" si="10"/>
        <v>2.1</v>
      </c>
      <c r="H71" s="44">
        <f t="shared" si="3"/>
        <v>3.6525871200000002</v>
      </c>
      <c r="I71" s="45">
        <f t="shared" si="4"/>
        <v>1.7393272</v>
      </c>
    </row>
    <row r="72" spans="1:9" s="19" customFormat="1" ht="13.5" thickBot="1" x14ac:dyDescent="0.25">
      <c r="B72" s="49">
        <v>58</v>
      </c>
      <c r="C72" s="50">
        <v>38</v>
      </c>
      <c r="D72" s="51">
        <v>0.4013832</v>
      </c>
      <c r="E72" s="52">
        <f t="shared" si="9"/>
        <v>1</v>
      </c>
      <c r="F72" s="53">
        <f t="shared" si="1"/>
        <v>7</v>
      </c>
      <c r="G72" s="28">
        <f t="shared" si="10"/>
        <v>2.1</v>
      </c>
      <c r="H72" s="54">
        <f t="shared" si="3"/>
        <v>2.8096823999999998</v>
      </c>
      <c r="I72" s="55">
        <f t="shared" si="4"/>
        <v>1.3379439999999998</v>
      </c>
    </row>
    <row r="73" spans="1:9" s="19" customFormat="1" ht="13.5" thickBot="1" x14ac:dyDescent="0.25">
      <c r="B73" s="56"/>
      <c r="C73" s="56"/>
      <c r="D73" s="56"/>
      <c r="E73" s="56"/>
      <c r="F73" s="56"/>
      <c r="G73" s="57" t="s">
        <v>17</v>
      </c>
      <c r="H73" s="58">
        <f>SUM(H15:H72)</f>
        <v>43032.464460738687</v>
      </c>
      <c r="I73" s="59">
        <f>SUM(I15:I72)</f>
        <v>13276.857321547559</v>
      </c>
    </row>
    <row r="74" spans="1:9" s="19" customFormat="1" ht="13.5" thickBot="1" x14ac:dyDescent="0.25">
      <c r="B74" s="56"/>
      <c r="C74" s="56"/>
      <c r="D74" s="56"/>
      <c r="E74" s="56"/>
      <c r="F74" s="56"/>
      <c r="G74" s="56"/>
      <c r="H74" s="56"/>
      <c r="I74" s="56"/>
    </row>
    <row r="75" spans="1:9" s="19" customFormat="1" ht="18.75" thickBot="1" x14ac:dyDescent="0.3">
      <c r="B75" s="56"/>
      <c r="C75" s="56"/>
      <c r="D75" s="56"/>
      <c r="E75" s="56"/>
      <c r="F75" s="56"/>
      <c r="G75" s="56"/>
      <c r="H75" s="73" t="s">
        <v>18</v>
      </c>
      <c r="I75" s="74">
        <f>H73/I73</f>
        <v>3.24116343337512</v>
      </c>
    </row>
    <row r="76" spans="1:9" x14ac:dyDescent="0.2">
      <c r="B76" s="56"/>
      <c r="C76" s="56"/>
      <c r="D76" s="56"/>
      <c r="E76" s="56"/>
      <c r="F76" s="56"/>
      <c r="G76" s="56"/>
      <c r="H76" s="56"/>
      <c r="I76" s="56"/>
    </row>
  </sheetData>
  <mergeCells count="6">
    <mergeCell ref="G6:G7"/>
    <mergeCell ref="B13:D13"/>
    <mergeCell ref="A3:C3"/>
    <mergeCell ref="D6:D7"/>
    <mergeCell ref="E6:E7"/>
    <mergeCell ref="F6:F7"/>
  </mergeCells>
  <pageMargins left="0.17" right="0.25" top="0.59055118110236227" bottom="0.78740157480314965" header="0.31496062992125984" footer="0.55118110236220474"/>
  <pageSetup paperSize="9" scale="73" fitToHeight="2" orientation="portrait" r:id="rId1"/>
  <headerFooter alignWithMargins="0">
    <oddHeader>&amp;L&amp;D&amp;C&amp;F&amp;R&amp;A</oddHead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75"/>
  <sheetViews>
    <sheetView zoomScale="91" zoomScaleNormal="91" workbookViewId="0">
      <selection activeCell="K15" sqref="K15"/>
    </sheetView>
  </sheetViews>
  <sheetFormatPr baseColWidth="10" defaultColWidth="9.140625" defaultRowHeight="12.75" x14ac:dyDescent="0.2"/>
  <cols>
    <col min="1" max="1" width="6.85546875" style="56" bestFit="1" customWidth="1"/>
    <col min="2" max="2" width="11.28515625" style="56" customWidth="1"/>
    <col min="3" max="3" width="27.140625" style="56" customWidth="1"/>
    <col min="4" max="4" width="12.85546875" style="56" customWidth="1"/>
    <col min="5" max="5" width="15" style="56" bestFit="1" customWidth="1"/>
    <col min="6" max="6" width="19.5703125" style="56" customWidth="1"/>
    <col min="7" max="7" width="15.42578125" style="56" customWidth="1"/>
    <col min="8" max="8" width="28.85546875" style="56" customWidth="1"/>
    <col min="9" max="9" width="13.5703125" style="56" bestFit="1" customWidth="1"/>
    <col min="10" max="13" width="9.140625" style="56"/>
    <col min="14" max="14" width="11.28515625" style="56" customWidth="1"/>
    <col min="15" max="16384" width="9.140625" style="56"/>
  </cols>
  <sheetData>
    <row r="1" spans="1:18" s="79" customFormat="1" ht="15.75" x14ac:dyDescent="0.25">
      <c r="A1" s="86" t="s">
        <v>45</v>
      </c>
      <c r="G1" s="132"/>
      <c r="H1" s="173" t="str">
        <f>ReadMe!A1</f>
        <v>Tool version 1.4.2_rev06.16</v>
      </c>
      <c r="I1" s="174">
        <f>ReadMe!A2</f>
        <v>42539</v>
      </c>
    </row>
    <row r="2" spans="1:18" ht="13.5" thickBot="1" x14ac:dyDescent="0.25"/>
    <row r="3" spans="1:18" ht="30" customHeight="1" thickBot="1" x14ac:dyDescent="0.25">
      <c r="A3" s="183" t="s">
        <v>35</v>
      </c>
      <c r="B3" s="184"/>
      <c r="C3" s="184"/>
      <c r="D3" s="88">
        <v>5.25</v>
      </c>
    </row>
    <row r="4" spans="1:18" ht="13.5" thickBot="1" x14ac:dyDescent="0.25"/>
    <row r="5" spans="1:18" ht="16.5" thickBot="1" x14ac:dyDescent="0.3">
      <c r="A5" s="60"/>
      <c r="B5" s="118"/>
      <c r="C5" s="119"/>
      <c r="D5" s="120"/>
      <c r="E5" s="120"/>
      <c r="F5" s="121"/>
      <c r="G5" s="122" t="s">
        <v>44</v>
      </c>
      <c r="H5" s="123"/>
      <c r="J5" s="89"/>
      <c r="K5" s="90" t="s">
        <v>0</v>
      </c>
      <c r="L5" s="91"/>
      <c r="M5" s="91"/>
      <c r="N5" s="92"/>
      <c r="O5" s="93"/>
    </row>
    <row r="6" spans="1:18" ht="27" customHeight="1" thickBot="1" x14ac:dyDescent="0.3">
      <c r="A6" s="60"/>
      <c r="B6" s="113"/>
      <c r="C6" s="114" t="s">
        <v>42</v>
      </c>
      <c r="D6" s="185" t="s">
        <v>34</v>
      </c>
      <c r="E6" s="187" t="s">
        <v>24</v>
      </c>
      <c r="F6" s="109" t="s">
        <v>54</v>
      </c>
      <c r="G6" s="109" t="s">
        <v>23</v>
      </c>
      <c r="H6" s="110" t="s">
        <v>28</v>
      </c>
      <c r="J6" s="94"/>
      <c r="K6" s="131" t="s">
        <v>2</v>
      </c>
      <c r="L6" s="96"/>
      <c r="M6" s="96"/>
      <c r="N6" s="92"/>
      <c r="O6" s="93"/>
    </row>
    <row r="7" spans="1:18" ht="15" thickBot="1" x14ac:dyDescent="0.3">
      <c r="A7" s="60"/>
      <c r="B7" s="115" t="s">
        <v>3</v>
      </c>
      <c r="C7" s="104" t="s">
        <v>4</v>
      </c>
      <c r="D7" s="186"/>
      <c r="E7" s="188"/>
      <c r="F7" s="116"/>
      <c r="G7" s="116" t="s">
        <v>43</v>
      </c>
      <c r="H7" s="117" t="s">
        <v>29</v>
      </c>
      <c r="J7" s="97"/>
      <c r="K7" s="95" t="s">
        <v>25</v>
      </c>
      <c r="L7" s="96"/>
      <c r="M7" s="96"/>
      <c r="N7" s="92"/>
      <c r="O7" s="93"/>
    </row>
    <row r="8" spans="1:18" ht="13.5" thickBot="1" x14ac:dyDescent="0.25">
      <c r="A8" s="61" t="s">
        <v>19</v>
      </c>
      <c r="B8" s="3">
        <f>E8</f>
        <v>1.07</v>
      </c>
      <c r="C8" s="4">
        <f>F66</f>
        <v>5.25</v>
      </c>
      <c r="D8" s="136">
        <f>D3</f>
        <v>5.25</v>
      </c>
      <c r="E8" s="81">
        <v>1.07</v>
      </c>
      <c r="F8" s="106">
        <v>0.25</v>
      </c>
      <c r="G8" s="5">
        <f>C8/D8</f>
        <v>1</v>
      </c>
      <c r="H8" s="6">
        <f>E8</f>
        <v>1.07</v>
      </c>
      <c r="J8" s="98"/>
      <c r="K8" s="99" t="s">
        <v>36</v>
      </c>
      <c r="L8" s="92"/>
      <c r="M8" s="92"/>
      <c r="N8" s="92"/>
      <c r="O8" s="93"/>
    </row>
    <row r="9" spans="1:18" x14ac:dyDescent="0.2">
      <c r="A9" s="62" t="s">
        <v>20</v>
      </c>
      <c r="B9" s="7">
        <f>E9</f>
        <v>1.28</v>
      </c>
      <c r="C9" s="8">
        <f>F59</f>
        <v>4.9777777777777779</v>
      </c>
      <c r="D9" s="137">
        <v>5.7</v>
      </c>
      <c r="E9" s="83">
        <v>1.28</v>
      </c>
      <c r="F9" s="107">
        <v>0.25</v>
      </c>
      <c r="G9" s="9">
        <f>C9/D9</f>
        <v>0.87329434697855746</v>
      </c>
      <c r="H9" s="172">
        <f>IF(D9*1.03&lt;C9,"Error, declared capacity too low",IF(G9&gt;0.97,E9,E9*(1-F9*(1-G9))))</f>
        <v>1.2394541910331385</v>
      </c>
      <c r="J9" s="100"/>
      <c r="K9" s="100"/>
      <c r="L9" s="100"/>
      <c r="M9" s="100"/>
      <c r="N9" s="100"/>
      <c r="O9" s="100"/>
    </row>
    <row r="10" spans="1:18" x14ac:dyDescent="0.2">
      <c r="A10" s="62" t="s">
        <v>21</v>
      </c>
      <c r="B10" s="7">
        <f>E10</f>
        <v>1.63</v>
      </c>
      <c r="C10" s="134">
        <f>F49</f>
        <v>4.5888888888888895</v>
      </c>
      <c r="D10" s="137">
        <v>6.25</v>
      </c>
      <c r="E10" s="83">
        <v>1.63</v>
      </c>
      <c r="F10" s="107">
        <v>0.25</v>
      </c>
      <c r="G10" s="9">
        <f>C10/D10</f>
        <v>0.73422222222222233</v>
      </c>
      <c r="H10" s="172">
        <f>IF(D10*1.03&lt;C10,"Error, declared capacity too low",IF(G10&gt;0.97,E10,E10*(1-F10*(1-G10))))</f>
        <v>1.5216955555555556</v>
      </c>
      <c r="J10" s="100"/>
      <c r="K10" s="101" t="s">
        <v>37</v>
      </c>
      <c r="L10" s="100"/>
      <c r="M10" s="100"/>
      <c r="N10" s="100"/>
      <c r="O10" s="100"/>
    </row>
    <row r="11" spans="1:18" ht="13.5" thickBot="1" x14ac:dyDescent="0.25">
      <c r="A11" s="63" t="s">
        <v>22</v>
      </c>
      <c r="B11" s="10">
        <f>E11</f>
        <v>2.0499999999999998</v>
      </c>
      <c r="C11" s="135">
        <f>F39</f>
        <v>4.2</v>
      </c>
      <c r="D11" s="138">
        <v>6.75</v>
      </c>
      <c r="E11" s="105">
        <v>2.0499999999999998</v>
      </c>
      <c r="F11" s="108">
        <v>0.25</v>
      </c>
      <c r="G11" s="11">
        <f>C11/D11</f>
        <v>0.62222222222222223</v>
      </c>
      <c r="H11" s="172">
        <f>IF(D11*1.03&lt;C11,"Error, declared capacity too low",IF(G11&gt;0.97,E11,E11*(1-F11*(1-G11))))</f>
        <v>1.8563888888888886</v>
      </c>
      <c r="J11" s="100"/>
      <c r="K11" s="101" t="s">
        <v>38</v>
      </c>
      <c r="L11" s="100"/>
      <c r="M11" s="100"/>
      <c r="N11" s="100"/>
      <c r="O11" s="100"/>
    </row>
    <row r="12" spans="1:18" ht="33.75" customHeight="1" x14ac:dyDescent="0.2">
      <c r="F12" s="80"/>
    </row>
    <row r="13" spans="1:18" ht="29.25" customHeight="1" thickBot="1" x14ac:dyDescent="0.25">
      <c r="B13" s="189"/>
      <c r="C13" s="189"/>
      <c r="D13" s="189"/>
      <c r="K13" s="64"/>
    </row>
    <row r="14" spans="1:18" s="65" customFormat="1" ht="26.25" thickBot="1" x14ac:dyDescent="0.3">
      <c r="B14" s="66" t="s">
        <v>6</v>
      </c>
      <c r="C14" s="67" t="s">
        <v>7</v>
      </c>
      <c r="D14" s="68" t="s">
        <v>8</v>
      </c>
      <c r="E14" s="16" t="s">
        <v>9</v>
      </c>
      <c r="F14" s="17" t="s">
        <v>10</v>
      </c>
      <c r="G14" s="17" t="s">
        <v>1</v>
      </c>
      <c r="H14" s="17" t="s">
        <v>11</v>
      </c>
      <c r="I14" s="18" t="s">
        <v>12</v>
      </c>
      <c r="K14" s="168" t="s">
        <v>63</v>
      </c>
      <c r="L14"/>
      <c r="M14" s="152"/>
      <c r="N14" s="152"/>
      <c r="O14" s="152"/>
      <c r="P14" s="152"/>
      <c r="Q14" s="152"/>
      <c r="R14" s="152"/>
    </row>
    <row r="15" spans="1:18" ht="15.75" x14ac:dyDescent="0.25">
      <c r="B15" s="20">
        <v>1</v>
      </c>
      <c r="C15" s="21">
        <v>-19</v>
      </c>
      <c r="D15" s="22">
        <v>8.3351400000000006E-2</v>
      </c>
      <c r="E15" s="27">
        <f t="shared" ref="E15:E37" si="0">E16</f>
        <v>0.8</v>
      </c>
      <c r="F15" s="28">
        <f t="shared" ref="F15:F72" si="1">$D$3*E15</f>
        <v>4.2</v>
      </c>
      <c r="G15" s="28">
        <f t="shared" ref="G15:G38" si="2">G16</f>
        <v>1.8563888888888886</v>
      </c>
      <c r="H15" s="29">
        <f t="shared" ref="H15:H72" si="3">F15*D15</f>
        <v>0.35007588000000006</v>
      </c>
      <c r="I15" s="30">
        <f t="shared" ref="I15:I72" si="4">H15/G15</f>
        <v>0.18857895675594799</v>
      </c>
      <c r="K15" s="170" t="s">
        <v>62</v>
      </c>
      <c r="L15" s="170"/>
      <c r="M15" s="191"/>
      <c r="N15" s="191"/>
      <c r="O15" s="191"/>
      <c r="P15" s="191"/>
      <c r="Q15" s="191"/>
      <c r="R15" s="153"/>
    </row>
    <row r="16" spans="1:18" x14ac:dyDescent="0.2">
      <c r="B16" s="24">
        <v>2</v>
      </c>
      <c r="C16" s="25">
        <v>-18</v>
      </c>
      <c r="D16" s="26">
        <v>0.40726992000000001</v>
      </c>
      <c r="E16" s="27">
        <f t="shared" si="0"/>
        <v>0.8</v>
      </c>
      <c r="F16" s="28">
        <f t="shared" si="1"/>
        <v>4.2</v>
      </c>
      <c r="G16" s="28">
        <f t="shared" si="2"/>
        <v>1.8563888888888886</v>
      </c>
      <c r="H16" s="29">
        <f t="shared" si="3"/>
        <v>1.7105336640000002</v>
      </c>
      <c r="I16" s="30">
        <f t="shared" si="4"/>
        <v>0.9214306734101454</v>
      </c>
      <c r="K16"/>
      <c r="L16" s="155"/>
      <c r="M16" s="153"/>
      <c r="N16" s="153"/>
      <c r="O16" s="153"/>
      <c r="P16" s="153"/>
      <c r="Q16" s="153"/>
      <c r="R16" s="153"/>
    </row>
    <row r="17" spans="2:18" x14ac:dyDescent="0.2">
      <c r="B17" s="24">
        <v>3</v>
      </c>
      <c r="C17" s="25">
        <v>-17</v>
      </c>
      <c r="D17" s="26">
        <v>0.64624272000000005</v>
      </c>
      <c r="E17" s="27">
        <f t="shared" si="0"/>
        <v>0.8</v>
      </c>
      <c r="F17" s="28">
        <f>$D$3*E17</f>
        <v>4.2</v>
      </c>
      <c r="G17" s="28">
        <f t="shared" si="2"/>
        <v>1.8563888888888886</v>
      </c>
      <c r="H17" s="29">
        <f t="shared" si="3"/>
        <v>2.7142194240000004</v>
      </c>
      <c r="I17" s="30">
        <f t="shared" si="4"/>
        <v>1.4620963528954067</v>
      </c>
      <c r="K17" s="157"/>
      <c r="L17"/>
      <c r="M17" s="153"/>
      <c r="N17" s="153"/>
      <c r="O17" s="153"/>
      <c r="P17" s="153"/>
      <c r="Q17" s="153"/>
      <c r="R17" s="153"/>
    </row>
    <row r="18" spans="2:18" x14ac:dyDescent="0.2">
      <c r="B18" s="24">
        <v>4</v>
      </c>
      <c r="C18" s="25">
        <v>-16</v>
      </c>
      <c r="D18" s="26">
        <v>1.0535213999999999</v>
      </c>
      <c r="E18" s="27">
        <f t="shared" si="0"/>
        <v>0.8</v>
      </c>
      <c r="F18" s="28">
        <f t="shared" si="1"/>
        <v>4.2</v>
      </c>
      <c r="G18" s="28">
        <f t="shared" si="2"/>
        <v>1.8563888888888886</v>
      </c>
      <c r="H18" s="29">
        <f t="shared" si="3"/>
        <v>4.4247898799999996</v>
      </c>
      <c r="I18" s="30">
        <f t="shared" si="4"/>
        <v>2.3835468454286999</v>
      </c>
      <c r="K18" s="157"/>
      <c r="L18" s="157"/>
      <c r="M18" s="153"/>
      <c r="N18" s="153"/>
      <c r="O18" s="153"/>
      <c r="P18" s="153"/>
      <c r="Q18" s="153"/>
      <c r="R18" s="153"/>
    </row>
    <row r="19" spans="2:18" x14ac:dyDescent="0.2">
      <c r="B19" s="24">
        <v>5</v>
      </c>
      <c r="C19" s="25">
        <v>-15</v>
      </c>
      <c r="D19" s="26">
        <v>1.7411901599999999</v>
      </c>
      <c r="E19" s="27">
        <f t="shared" si="0"/>
        <v>0.8</v>
      </c>
      <c r="F19" s="28">
        <f t="shared" si="1"/>
        <v>4.2</v>
      </c>
      <c r="G19" s="28">
        <f t="shared" si="2"/>
        <v>1.8563888888888886</v>
      </c>
      <c r="H19" s="29">
        <f t="shared" si="3"/>
        <v>7.312998672</v>
      </c>
      <c r="I19" s="30">
        <f t="shared" si="4"/>
        <v>3.9393678316923544</v>
      </c>
      <c r="K19" s="157"/>
      <c r="L19" s="157"/>
      <c r="M19" s="153"/>
      <c r="N19" s="153"/>
      <c r="O19" s="153"/>
      <c r="P19" s="153"/>
      <c r="Q19" s="153"/>
      <c r="R19" s="153"/>
    </row>
    <row r="20" spans="2:18" x14ac:dyDescent="0.2">
      <c r="B20" s="24">
        <v>6</v>
      </c>
      <c r="C20" s="25">
        <v>-14</v>
      </c>
      <c r="D20" s="26">
        <v>2.97860148</v>
      </c>
      <c r="E20" s="27">
        <f t="shared" si="0"/>
        <v>0.8</v>
      </c>
      <c r="F20" s="28">
        <f t="shared" si="1"/>
        <v>4.2</v>
      </c>
      <c r="G20" s="28">
        <f t="shared" si="2"/>
        <v>1.8563888888888886</v>
      </c>
      <c r="H20" s="29">
        <f t="shared" si="3"/>
        <v>12.510126216</v>
      </c>
      <c r="I20" s="30">
        <f t="shared" si="4"/>
        <v>6.7389577102498883</v>
      </c>
      <c r="K20" s="157"/>
      <c r="L20" s="157"/>
      <c r="M20" s="153"/>
      <c r="N20" s="153"/>
      <c r="O20" s="153"/>
      <c r="P20" s="153"/>
      <c r="Q20" s="153"/>
      <c r="R20" s="153"/>
    </row>
    <row r="21" spans="2:18" x14ac:dyDescent="0.2">
      <c r="B21" s="24">
        <v>7</v>
      </c>
      <c r="C21" s="25">
        <v>-13</v>
      </c>
      <c r="D21" s="26">
        <v>3.7930011600000002</v>
      </c>
      <c r="E21" s="27">
        <f t="shared" si="0"/>
        <v>0.8</v>
      </c>
      <c r="F21" s="28">
        <f t="shared" si="1"/>
        <v>4.2</v>
      </c>
      <c r="G21" s="28">
        <f t="shared" si="2"/>
        <v>1.8563888888888886</v>
      </c>
      <c r="H21" s="29">
        <f t="shared" si="3"/>
        <v>15.930604872000002</v>
      </c>
      <c r="I21" s="30">
        <f t="shared" si="4"/>
        <v>8.5815019510998081</v>
      </c>
    </row>
    <row r="22" spans="2:18" ht="18" x14ac:dyDescent="0.25">
      <c r="B22" s="24">
        <v>8</v>
      </c>
      <c r="C22" s="25">
        <v>-12</v>
      </c>
      <c r="D22" s="26">
        <v>5.6854064400000004</v>
      </c>
      <c r="E22" s="27">
        <f t="shared" si="0"/>
        <v>0.8</v>
      </c>
      <c r="F22" s="28">
        <f t="shared" si="1"/>
        <v>4.2</v>
      </c>
      <c r="G22" s="28">
        <f t="shared" si="2"/>
        <v>1.8563888888888886</v>
      </c>
      <c r="H22" s="29">
        <f t="shared" si="3"/>
        <v>23.878707048000003</v>
      </c>
      <c r="I22" s="30">
        <f t="shared" si="4"/>
        <v>12.862987486577888</v>
      </c>
      <c r="K22" s="168" t="s">
        <v>55</v>
      </c>
    </row>
    <row r="23" spans="2:18" ht="15" x14ac:dyDescent="0.2">
      <c r="B23" s="24">
        <v>9</v>
      </c>
      <c r="C23" s="25">
        <v>-11</v>
      </c>
      <c r="D23" s="26">
        <v>8.9370133200000001</v>
      </c>
      <c r="E23" s="27">
        <f t="shared" si="0"/>
        <v>0.8</v>
      </c>
      <c r="F23" s="28">
        <f t="shared" si="1"/>
        <v>4.2</v>
      </c>
      <c r="G23" s="28">
        <f t="shared" si="2"/>
        <v>1.8563888888888886</v>
      </c>
      <c r="H23" s="29">
        <f t="shared" si="3"/>
        <v>37.535455943999999</v>
      </c>
      <c r="I23" s="30">
        <f t="shared" si="4"/>
        <v>20.219608169744127</v>
      </c>
      <c r="K23" s="170" t="s">
        <v>56</v>
      </c>
    </row>
    <row r="24" spans="2:18" ht="15" x14ac:dyDescent="0.2">
      <c r="B24" s="24">
        <v>10</v>
      </c>
      <c r="C24" s="25">
        <v>-10</v>
      </c>
      <c r="D24" s="26">
        <v>11.81149344</v>
      </c>
      <c r="E24" s="27">
        <f t="shared" si="0"/>
        <v>0.8</v>
      </c>
      <c r="F24" s="28">
        <f t="shared" si="1"/>
        <v>4.2</v>
      </c>
      <c r="G24" s="28">
        <f t="shared" si="2"/>
        <v>1.8563888888888886</v>
      </c>
      <c r="H24" s="29">
        <f t="shared" si="3"/>
        <v>49.608272448000001</v>
      </c>
      <c r="I24" s="30">
        <f t="shared" si="4"/>
        <v>26.722995782253484</v>
      </c>
      <c r="K24" s="170" t="s">
        <v>64</v>
      </c>
      <c r="L24" s="69"/>
      <c r="M24" s="69"/>
    </row>
    <row r="25" spans="2:18" ht="15" x14ac:dyDescent="0.2">
      <c r="B25" s="24">
        <v>11</v>
      </c>
      <c r="C25" s="25">
        <v>-9</v>
      </c>
      <c r="D25" s="26">
        <v>17.286107999999999</v>
      </c>
      <c r="E25" s="27">
        <f t="shared" si="0"/>
        <v>0.8</v>
      </c>
      <c r="F25" s="28">
        <f t="shared" si="1"/>
        <v>4.2</v>
      </c>
      <c r="G25" s="28">
        <f t="shared" si="2"/>
        <v>1.8563888888888886</v>
      </c>
      <c r="H25" s="29">
        <f t="shared" si="3"/>
        <v>72.601653599999992</v>
      </c>
      <c r="I25" s="30">
        <f t="shared" si="4"/>
        <v>39.109075708514141</v>
      </c>
      <c r="K25" s="170"/>
    </row>
    <row r="26" spans="2:18" x14ac:dyDescent="0.2">
      <c r="B26" s="24">
        <v>12</v>
      </c>
      <c r="C26" s="25">
        <v>-8</v>
      </c>
      <c r="D26" s="26">
        <v>20.018439600000001</v>
      </c>
      <c r="E26" s="27">
        <f t="shared" si="0"/>
        <v>0.8</v>
      </c>
      <c r="F26" s="28">
        <f t="shared" si="1"/>
        <v>4.2</v>
      </c>
      <c r="G26" s="28">
        <f t="shared" si="2"/>
        <v>1.8563888888888886</v>
      </c>
      <c r="H26" s="29">
        <f t="shared" si="3"/>
        <v>84.077446320000007</v>
      </c>
      <c r="I26" s="30">
        <f t="shared" si="4"/>
        <v>45.290858409696256</v>
      </c>
    </row>
    <row r="27" spans="2:18" x14ac:dyDescent="0.2">
      <c r="B27" s="24">
        <v>13</v>
      </c>
      <c r="C27" s="25">
        <v>-7</v>
      </c>
      <c r="D27" s="26">
        <v>28.7313546</v>
      </c>
      <c r="E27" s="27">
        <f t="shared" si="0"/>
        <v>0.8</v>
      </c>
      <c r="F27" s="28">
        <f t="shared" si="1"/>
        <v>4.2</v>
      </c>
      <c r="G27" s="28">
        <f t="shared" si="2"/>
        <v>1.8563888888888886</v>
      </c>
      <c r="H27" s="29">
        <f t="shared" si="3"/>
        <v>120.67168932</v>
      </c>
      <c r="I27" s="30">
        <f t="shared" si="4"/>
        <v>65.003453771060904</v>
      </c>
    </row>
    <row r="28" spans="2:18" x14ac:dyDescent="0.2">
      <c r="B28" s="24">
        <v>14</v>
      </c>
      <c r="C28" s="25">
        <v>-6</v>
      </c>
      <c r="D28" s="26">
        <v>39.706154159999997</v>
      </c>
      <c r="E28" s="27">
        <f t="shared" si="0"/>
        <v>0.8</v>
      </c>
      <c r="F28" s="28">
        <f t="shared" si="1"/>
        <v>4.2</v>
      </c>
      <c r="G28" s="28">
        <f t="shared" si="2"/>
        <v>1.8563888888888886</v>
      </c>
      <c r="H28" s="29">
        <f t="shared" si="3"/>
        <v>166.76584747199999</v>
      </c>
      <c r="I28" s="30">
        <f t="shared" si="4"/>
        <v>89.833465644052083</v>
      </c>
    </row>
    <row r="29" spans="2:18" x14ac:dyDescent="0.2">
      <c r="B29" s="24">
        <v>15</v>
      </c>
      <c r="C29" s="25">
        <v>-5</v>
      </c>
      <c r="D29" s="26">
        <v>56.613076800000002</v>
      </c>
      <c r="E29" s="27">
        <f t="shared" si="0"/>
        <v>0.8</v>
      </c>
      <c r="F29" s="28">
        <f t="shared" si="1"/>
        <v>4.2</v>
      </c>
      <c r="G29" s="28">
        <f t="shared" si="2"/>
        <v>1.8563888888888886</v>
      </c>
      <c r="H29" s="29">
        <f t="shared" si="3"/>
        <v>237.77492256000002</v>
      </c>
      <c r="I29" s="30">
        <f t="shared" si="4"/>
        <v>128.08465078796951</v>
      </c>
    </row>
    <row r="30" spans="2:18" x14ac:dyDescent="0.2">
      <c r="B30" s="24">
        <v>16</v>
      </c>
      <c r="C30" s="25">
        <v>-4</v>
      </c>
      <c r="D30" s="26">
        <v>76.362479280000002</v>
      </c>
      <c r="E30" s="27">
        <f t="shared" si="0"/>
        <v>0.8</v>
      </c>
      <c r="F30" s="28">
        <f t="shared" si="1"/>
        <v>4.2</v>
      </c>
      <c r="G30" s="28">
        <f t="shared" si="2"/>
        <v>1.8563888888888886</v>
      </c>
      <c r="H30" s="29">
        <f t="shared" si="3"/>
        <v>320.72241297600004</v>
      </c>
      <c r="I30" s="30">
        <f t="shared" si="4"/>
        <v>172.76682428753557</v>
      </c>
    </row>
    <row r="31" spans="2:18" x14ac:dyDescent="0.2">
      <c r="B31" s="24">
        <v>17</v>
      </c>
      <c r="C31" s="25">
        <v>-3</v>
      </c>
      <c r="D31" s="26">
        <v>106.06553688</v>
      </c>
      <c r="E31" s="27">
        <f t="shared" si="0"/>
        <v>0.8</v>
      </c>
      <c r="F31" s="28">
        <f t="shared" si="1"/>
        <v>4.2</v>
      </c>
      <c r="G31" s="28">
        <f t="shared" si="2"/>
        <v>1.8563888888888886</v>
      </c>
      <c r="H31" s="29">
        <f t="shared" si="3"/>
        <v>445.47525489600002</v>
      </c>
      <c r="I31" s="30">
        <f t="shared" si="4"/>
        <v>239.9687142938202</v>
      </c>
    </row>
    <row r="32" spans="2:18" x14ac:dyDescent="0.2">
      <c r="B32" s="24">
        <v>18</v>
      </c>
      <c r="C32" s="25">
        <v>-2</v>
      </c>
      <c r="D32" s="26">
        <v>153.22201848</v>
      </c>
      <c r="E32" s="27">
        <f t="shared" si="0"/>
        <v>0.8</v>
      </c>
      <c r="F32" s="28">
        <f t="shared" si="1"/>
        <v>4.2</v>
      </c>
      <c r="G32" s="28">
        <f t="shared" si="2"/>
        <v>1.8563888888888886</v>
      </c>
      <c r="H32" s="29">
        <f t="shared" si="3"/>
        <v>643.53247761600005</v>
      </c>
      <c r="I32" s="30">
        <f t="shared" si="4"/>
        <v>346.65822526075124</v>
      </c>
    </row>
    <row r="33" spans="1:9" x14ac:dyDescent="0.2">
      <c r="B33" s="24">
        <v>19</v>
      </c>
      <c r="C33" s="25">
        <v>-1</v>
      </c>
      <c r="D33" s="26">
        <v>203.41358604000001</v>
      </c>
      <c r="E33" s="27">
        <f t="shared" si="0"/>
        <v>0.8</v>
      </c>
      <c r="F33" s="28">
        <f t="shared" si="1"/>
        <v>4.2</v>
      </c>
      <c r="G33" s="28">
        <f t="shared" si="2"/>
        <v>1.8563888888888886</v>
      </c>
      <c r="H33" s="29">
        <f t="shared" si="3"/>
        <v>854.33706136800004</v>
      </c>
      <c r="I33" s="30">
        <f t="shared" si="4"/>
        <v>460.2144876439923</v>
      </c>
    </row>
    <row r="34" spans="1:9" x14ac:dyDescent="0.2">
      <c r="B34" s="24">
        <v>20</v>
      </c>
      <c r="C34" s="31">
        <v>0</v>
      </c>
      <c r="D34" s="26">
        <v>247.97510159999999</v>
      </c>
      <c r="E34" s="27">
        <f t="shared" si="0"/>
        <v>0.8</v>
      </c>
      <c r="F34" s="28">
        <f t="shared" si="1"/>
        <v>4.2</v>
      </c>
      <c r="G34" s="28">
        <f t="shared" si="2"/>
        <v>1.8563888888888886</v>
      </c>
      <c r="H34" s="29">
        <f t="shared" si="3"/>
        <v>1041.4954267200001</v>
      </c>
      <c r="I34" s="30">
        <f t="shared" si="4"/>
        <v>561.03299957982949</v>
      </c>
    </row>
    <row r="35" spans="1:9" x14ac:dyDescent="0.2">
      <c r="B35" s="24">
        <v>21</v>
      </c>
      <c r="C35" s="25">
        <v>1</v>
      </c>
      <c r="D35" s="26">
        <v>282.00658908000003</v>
      </c>
      <c r="E35" s="27">
        <f t="shared" si="0"/>
        <v>0.8</v>
      </c>
      <c r="F35" s="28">
        <f t="shared" si="1"/>
        <v>4.2</v>
      </c>
      <c r="G35" s="28">
        <f t="shared" si="2"/>
        <v>1.8563888888888886</v>
      </c>
      <c r="H35" s="29">
        <f t="shared" si="3"/>
        <v>1184.4276741360002</v>
      </c>
      <c r="I35" s="30">
        <f t="shared" si="4"/>
        <v>638.02777598228363</v>
      </c>
    </row>
    <row r="36" spans="1:9" x14ac:dyDescent="0.2">
      <c r="B36" s="24">
        <v>22</v>
      </c>
      <c r="C36" s="25">
        <v>2</v>
      </c>
      <c r="D36" s="26">
        <v>275.91311555999999</v>
      </c>
      <c r="E36" s="27">
        <f t="shared" si="0"/>
        <v>0.8</v>
      </c>
      <c r="F36" s="28">
        <f t="shared" si="1"/>
        <v>4.2</v>
      </c>
      <c r="G36" s="28">
        <f t="shared" si="2"/>
        <v>1.8563888888888886</v>
      </c>
      <c r="H36" s="29">
        <f t="shared" si="3"/>
        <v>1158.8350853520001</v>
      </c>
      <c r="I36" s="30">
        <f t="shared" si="4"/>
        <v>624.24155428208906</v>
      </c>
    </row>
    <row r="37" spans="1:9" x14ac:dyDescent="0.2">
      <c r="B37" s="24">
        <v>23</v>
      </c>
      <c r="C37" s="25">
        <v>3</v>
      </c>
      <c r="D37" s="26">
        <v>300.61126103999999</v>
      </c>
      <c r="E37" s="27">
        <f t="shared" si="0"/>
        <v>0.8</v>
      </c>
      <c r="F37" s="28">
        <f t="shared" si="1"/>
        <v>4.2</v>
      </c>
      <c r="G37" s="28">
        <f t="shared" si="2"/>
        <v>1.8563888888888886</v>
      </c>
      <c r="H37" s="29">
        <f t="shared" si="3"/>
        <v>1262.5672963679999</v>
      </c>
      <c r="I37" s="30">
        <f t="shared" si="4"/>
        <v>680.12004592620087</v>
      </c>
    </row>
    <row r="38" spans="1:9" ht="13.5" thickBot="1" x14ac:dyDescent="0.25">
      <c r="B38" s="24">
        <v>24</v>
      </c>
      <c r="C38" s="25">
        <v>4</v>
      </c>
      <c r="D38" s="26">
        <v>310.76731596000002</v>
      </c>
      <c r="E38" s="27">
        <f>E39</f>
        <v>0.8</v>
      </c>
      <c r="F38" s="28">
        <f t="shared" si="1"/>
        <v>4.2</v>
      </c>
      <c r="G38" s="28">
        <f t="shared" si="2"/>
        <v>1.8563888888888886</v>
      </c>
      <c r="H38" s="29">
        <f t="shared" si="3"/>
        <v>1305.2227270320002</v>
      </c>
      <c r="I38" s="30">
        <f t="shared" si="4"/>
        <v>703.09768327326071</v>
      </c>
    </row>
    <row r="39" spans="1:9" ht="13.5" thickBot="1" x14ac:dyDescent="0.25">
      <c r="A39" s="70" t="s">
        <v>13</v>
      </c>
      <c r="B39" s="33">
        <v>25</v>
      </c>
      <c r="C39" s="34">
        <v>5</v>
      </c>
      <c r="D39" s="35">
        <v>336.47734656</v>
      </c>
      <c r="E39" s="36">
        <f>80%+20%*(C39-$C$39)/($C$66-$C$39)</f>
        <v>0.8</v>
      </c>
      <c r="F39" s="37">
        <f t="shared" si="1"/>
        <v>4.2</v>
      </c>
      <c r="G39" s="37">
        <f>H11</f>
        <v>1.8563888888888886</v>
      </c>
      <c r="H39" s="38">
        <f t="shared" si="3"/>
        <v>1413.204855552</v>
      </c>
      <c r="I39" s="38">
        <f t="shared" si="4"/>
        <v>761.26552147047744</v>
      </c>
    </row>
    <row r="40" spans="1:9" ht="13.5" thickBot="1" x14ac:dyDescent="0.25">
      <c r="B40" s="24">
        <v>26</v>
      </c>
      <c r="C40" s="25">
        <v>6</v>
      </c>
      <c r="D40" s="26">
        <v>350.47721064000001</v>
      </c>
      <c r="E40" s="36">
        <f t="shared" ref="E40:E66" si="5">80%+20%*(C40-$C$39)/($C$66-$C$39)</f>
        <v>0.80740740740740746</v>
      </c>
      <c r="F40" s="28">
        <f t="shared" si="1"/>
        <v>4.2388888888888889</v>
      </c>
      <c r="G40" s="28">
        <f t="shared" ref="G40:G48" si="6">$G$39-(C40-$C$39)*($G$39-$G$49)/($C$49-$C$39)</f>
        <v>1.8229195555555553</v>
      </c>
      <c r="H40" s="29">
        <f t="shared" si="3"/>
        <v>1485.6339539906667</v>
      </c>
      <c r="I40" s="30">
        <f t="shared" si="4"/>
        <v>814.97504893346922</v>
      </c>
    </row>
    <row r="41" spans="1:9" ht="13.5" thickBot="1" x14ac:dyDescent="0.25">
      <c r="B41" s="24">
        <v>27</v>
      </c>
      <c r="C41" s="25">
        <v>7</v>
      </c>
      <c r="D41" s="26">
        <v>363.49446552000001</v>
      </c>
      <c r="E41" s="36">
        <f t="shared" si="5"/>
        <v>0.81481481481481488</v>
      </c>
      <c r="F41" s="28">
        <f t="shared" si="1"/>
        <v>4.2777777777777786</v>
      </c>
      <c r="G41" s="28">
        <f t="shared" si="6"/>
        <v>1.7894502222222219</v>
      </c>
      <c r="H41" s="29">
        <f t="shared" si="3"/>
        <v>1554.948546946667</v>
      </c>
      <c r="I41" s="30">
        <f t="shared" si="4"/>
        <v>868.95322800075439</v>
      </c>
    </row>
    <row r="42" spans="1:9" ht="13.5" thickBot="1" x14ac:dyDescent="0.25">
      <c r="B42" s="24">
        <v>28</v>
      </c>
      <c r="C42" s="25">
        <v>8</v>
      </c>
      <c r="D42" s="26">
        <v>368.90629716000001</v>
      </c>
      <c r="E42" s="36">
        <f t="shared" si="5"/>
        <v>0.8222222222222223</v>
      </c>
      <c r="F42" s="28">
        <f t="shared" si="1"/>
        <v>4.3166666666666673</v>
      </c>
      <c r="G42" s="28">
        <f t="shared" si="6"/>
        <v>1.7559808888888888</v>
      </c>
      <c r="H42" s="29">
        <f t="shared" si="3"/>
        <v>1592.4455160740004</v>
      </c>
      <c r="I42" s="30">
        <f t="shared" si="4"/>
        <v>906.86950305115977</v>
      </c>
    </row>
    <row r="43" spans="1:9" ht="13.5" thickBot="1" x14ac:dyDescent="0.25">
      <c r="B43" s="24">
        <v>29</v>
      </c>
      <c r="C43" s="25">
        <v>9</v>
      </c>
      <c r="D43" s="26">
        <v>371.63433636000002</v>
      </c>
      <c r="E43" s="36">
        <f t="shared" si="5"/>
        <v>0.82962962962962972</v>
      </c>
      <c r="F43" s="28">
        <f t="shared" si="1"/>
        <v>4.3555555555555561</v>
      </c>
      <c r="G43" s="28">
        <f t="shared" si="6"/>
        <v>1.7225115555555555</v>
      </c>
      <c r="H43" s="29">
        <f t="shared" si="3"/>
        <v>1618.6739983680002</v>
      </c>
      <c r="I43" s="30">
        <f t="shared" si="4"/>
        <v>939.71735234364519</v>
      </c>
    </row>
    <row r="44" spans="1:9" ht="13.5" thickBot="1" x14ac:dyDescent="0.25">
      <c r="B44" s="24">
        <v>30</v>
      </c>
      <c r="C44" s="25">
        <v>10</v>
      </c>
      <c r="D44" s="26">
        <v>377.32216055999999</v>
      </c>
      <c r="E44" s="36">
        <f t="shared" si="5"/>
        <v>0.83703703703703702</v>
      </c>
      <c r="F44" s="28">
        <f t="shared" si="1"/>
        <v>4.3944444444444439</v>
      </c>
      <c r="G44" s="28">
        <f t="shared" si="6"/>
        <v>1.6890422222222221</v>
      </c>
      <c r="H44" s="29">
        <f t="shared" si="3"/>
        <v>1658.1212722386665</v>
      </c>
      <c r="I44" s="30">
        <f t="shared" si="4"/>
        <v>981.69320483719241</v>
      </c>
    </row>
    <row r="45" spans="1:9" ht="13.5" thickBot="1" x14ac:dyDescent="0.25">
      <c r="B45" s="24">
        <v>31</v>
      </c>
      <c r="C45" s="25">
        <v>11</v>
      </c>
      <c r="D45" s="26">
        <v>376.52806656000001</v>
      </c>
      <c r="E45" s="36">
        <f t="shared" si="5"/>
        <v>0.84444444444444455</v>
      </c>
      <c r="F45" s="28">
        <f t="shared" si="1"/>
        <v>4.4333333333333336</v>
      </c>
      <c r="G45" s="28">
        <f t="shared" si="6"/>
        <v>1.6555728888888888</v>
      </c>
      <c r="H45" s="29">
        <f t="shared" si="3"/>
        <v>1669.2744284160001</v>
      </c>
      <c r="I45" s="30">
        <f t="shared" si="4"/>
        <v>1008.2760110527703</v>
      </c>
    </row>
    <row r="46" spans="1:9" ht="13.5" thickBot="1" x14ac:dyDescent="0.25">
      <c r="B46" s="24">
        <v>32</v>
      </c>
      <c r="C46" s="25">
        <v>12</v>
      </c>
      <c r="D46" s="26">
        <v>386.42116379999999</v>
      </c>
      <c r="E46" s="36">
        <f t="shared" si="5"/>
        <v>0.85185185185185186</v>
      </c>
      <c r="F46" s="28">
        <f t="shared" si="1"/>
        <v>4.4722222222222223</v>
      </c>
      <c r="G46" s="28">
        <f t="shared" si="6"/>
        <v>1.6221035555555554</v>
      </c>
      <c r="H46" s="29">
        <f t="shared" si="3"/>
        <v>1728.1613158833334</v>
      </c>
      <c r="I46" s="30">
        <f t="shared" si="4"/>
        <v>1065.3828542355018</v>
      </c>
    </row>
    <row r="47" spans="1:9" ht="13.5" thickBot="1" x14ac:dyDescent="0.25">
      <c r="B47" s="24">
        <v>33</v>
      </c>
      <c r="C47" s="25">
        <v>13</v>
      </c>
      <c r="D47" s="26">
        <v>389.84300375999999</v>
      </c>
      <c r="E47" s="36">
        <f t="shared" si="5"/>
        <v>0.85925925925925928</v>
      </c>
      <c r="F47" s="28">
        <f t="shared" si="1"/>
        <v>4.5111111111111111</v>
      </c>
      <c r="G47" s="28">
        <f t="shared" si="6"/>
        <v>1.5886342222222223</v>
      </c>
      <c r="H47" s="29">
        <f t="shared" si="3"/>
        <v>1758.6251058506666</v>
      </c>
      <c r="I47" s="30">
        <f t="shared" si="4"/>
        <v>1107.0044200550185</v>
      </c>
    </row>
    <row r="48" spans="1:9" ht="13.5" thickBot="1" x14ac:dyDescent="0.25">
      <c r="B48" s="39">
        <v>34</v>
      </c>
      <c r="C48" s="40">
        <v>14</v>
      </c>
      <c r="D48" s="41">
        <v>384.44798256000001</v>
      </c>
      <c r="E48" s="36">
        <f t="shared" si="5"/>
        <v>0.8666666666666667</v>
      </c>
      <c r="F48" s="43">
        <f t="shared" si="1"/>
        <v>4.55</v>
      </c>
      <c r="G48" s="43">
        <f t="shared" si="6"/>
        <v>1.5551648888888889</v>
      </c>
      <c r="H48" s="44">
        <f t="shared" si="3"/>
        <v>1749.2383206479999</v>
      </c>
      <c r="I48" s="45">
        <f t="shared" si="4"/>
        <v>1124.7928326736915</v>
      </c>
    </row>
    <row r="49" spans="1:9" ht="13.5" thickBot="1" x14ac:dyDescent="0.25">
      <c r="A49" s="70" t="s">
        <v>14</v>
      </c>
      <c r="B49" s="33">
        <v>35</v>
      </c>
      <c r="C49" s="34">
        <v>15</v>
      </c>
      <c r="D49" s="35">
        <v>370.45413660000003</v>
      </c>
      <c r="E49" s="36">
        <f t="shared" si="5"/>
        <v>0.87407407407407411</v>
      </c>
      <c r="F49" s="37">
        <f t="shared" si="1"/>
        <v>4.5888888888888895</v>
      </c>
      <c r="G49" s="37">
        <f>H10</f>
        <v>1.5216955555555556</v>
      </c>
      <c r="H49" s="38">
        <f t="shared" si="3"/>
        <v>1699.972871286667</v>
      </c>
      <c r="I49" s="38">
        <f t="shared" si="4"/>
        <v>1117.1570194052542</v>
      </c>
    </row>
    <row r="50" spans="1:9" ht="13.5" thickBot="1" x14ac:dyDescent="0.25">
      <c r="B50" s="20">
        <v>36</v>
      </c>
      <c r="C50" s="21">
        <v>16</v>
      </c>
      <c r="D50" s="22">
        <v>344.96386811999997</v>
      </c>
      <c r="E50" s="36">
        <f t="shared" si="5"/>
        <v>0.88148148148148153</v>
      </c>
      <c r="F50" s="46">
        <f t="shared" si="1"/>
        <v>4.6277777777777782</v>
      </c>
      <c r="G50" s="28">
        <f t="shared" ref="G50:G57" si="7">$G$49-(C50-$C$49)*($G$49-$G$59)/($C$59-$C$49)</f>
        <v>1.4934714191033138</v>
      </c>
      <c r="H50" s="47">
        <f t="shared" si="3"/>
        <v>1596.416123022</v>
      </c>
      <c r="I50" s="48">
        <f t="shared" si="4"/>
        <v>1068.9298118476847</v>
      </c>
    </row>
    <row r="51" spans="1:9" ht="13.5" thickBot="1" x14ac:dyDescent="0.25">
      <c r="B51" s="24">
        <v>37</v>
      </c>
      <c r="C51" s="25">
        <v>17</v>
      </c>
      <c r="D51" s="26">
        <v>328.02474372</v>
      </c>
      <c r="E51" s="36">
        <f t="shared" si="5"/>
        <v>0.88888888888888895</v>
      </c>
      <c r="F51" s="28">
        <f t="shared" si="1"/>
        <v>4.666666666666667</v>
      </c>
      <c r="G51" s="28">
        <f t="shared" si="7"/>
        <v>1.4652472826510721</v>
      </c>
      <c r="H51" s="29">
        <f t="shared" si="3"/>
        <v>1530.7821373600002</v>
      </c>
      <c r="I51" s="30">
        <f t="shared" si="4"/>
        <v>1044.7261397341451</v>
      </c>
    </row>
    <row r="52" spans="1:9" ht="13.5" thickBot="1" x14ac:dyDescent="0.25">
      <c r="B52" s="24">
        <v>38</v>
      </c>
      <c r="C52" s="25">
        <v>18</v>
      </c>
      <c r="D52" s="26">
        <v>305.36266752</v>
      </c>
      <c r="E52" s="36">
        <f t="shared" si="5"/>
        <v>0.89629629629629637</v>
      </c>
      <c r="F52" s="28">
        <f t="shared" si="1"/>
        <v>4.7055555555555557</v>
      </c>
      <c r="G52" s="28">
        <f t="shared" si="7"/>
        <v>1.4370231461988305</v>
      </c>
      <c r="H52" s="29">
        <f t="shared" si="3"/>
        <v>1436.900996608</v>
      </c>
      <c r="I52" s="30">
        <f t="shared" si="4"/>
        <v>999.91499817441797</v>
      </c>
    </row>
    <row r="53" spans="1:9" ht="13.5" thickBot="1" x14ac:dyDescent="0.25">
      <c r="B53" s="24">
        <v>39</v>
      </c>
      <c r="C53" s="25">
        <v>19</v>
      </c>
      <c r="D53" s="26">
        <v>261.86878572000001</v>
      </c>
      <c r="E53" s="36">
        <f t="shared" si="5"/>
        <v>0.90370370370370379</v>
      </c>
      <c r="F53" s="28">
        <f t="shared" si="1"/>
        <v>4.7444444444444445</v>
      </c>
      <c r="G53" s="28">
        <f t="shared" si="7"/>
        <v>1.4087990097465888</v>
      </c>
      <c r="H53" s="29">
        <f t="shared" si="3"/>
        <v>1242.4219055826668</v>
      </c>
      <c r="I53" s="30">
        <f t="shared" si="4"/>
        <v>881.90146144846494</v>
      </c>
    </row>
    <row r="54" spans="1:9" ht="13.5" thickBot="1" x14ac:dyDescent="0.25">
      <c r="B54" s="24">
        <v>40</v>
      </c>
      <c r="C54" s="25">
        <v>20</v>
      </c>
      <c r="D54" s="26">
        <v>223.89860952000001</v>
      </c>
      <c r="E54" s="36">
        <f t="shared" si="5"/>
        <v>0.9111111111111112</v>
      </c>
      <c r="F54" s="28">
        <f t="shared" si="1"/>
        <v>4.7833333333333341</v>
      </c>
      <c r="G54" s="28">
        <f t="shared" si="7"/>
        <v>1.380574873294347</v>
      </c>
      <c r="H54" s="29">
        <f t="shared" si="3"/>
        <v>1070.9816822040002</v>
      </c>
      <c r="I54" s="30">
        <f t="shared" si="4"/>
        <v>775.75052459734309</v>
      </c>
    </row>
    <row r="55" spans="1:9" ht="13.5" thickBot="1" x14ac:dyDescent="0.25">
      <c r="B55" s="24">
        <v>41</v>
      </c>
      <c r="C55" s="25">
        <v>21</v>
      </c>
      <c r="D55" s="26">
        <v>196.30562567999999</v>
      </c>
      <c r="E55" s="36">
        <f t="shared" si="5"/>
        <v>0.91851851851851851</v>
      </c>
      <c r="F55" s="28">
        <f t="shared" si="1"/>
        <v>4.822222222222222</v>
      </c>
      <c r="G55" s="28">
        <f t="shared" si="7"/>
        <v>1.3523507368421053</v>
      </c>
      <c r="H55" s="29">
        <f t="shared" si="3"/>
        <v>946.62935050133319</v>
      </c>
      <c r="I55" s="30">
        <f t="shared" si="4"/>
        <v>699.98804652691047</v>
      </c>
    </row>
    <row r="56" spans="1:9" ht="13.5" thickBot="1" x14ac:dyDescent="0.25">
      <c r="B56" s="24">
        <v>42</v>
      </c>
      <c r="C56" s="25">
        <v>22</v>
      </c>
      <c r="D56" s="26">
        <v>163.04456268000001</v>
      </c>
      <c r="E56" s="36">
        <f t="shared" si="5"/>
        <v>0.92592592592592604</v>
      </c>
      <c r="F56" s="28">
        <f t="shared" si="1"/>
        <v>4.8611111111111116</v>
      </c>
      <c r="G56" s="28">
        <f t="shared" si="7"/>
        <v>1.3241266003898635</v>
      </c>
      <c r="H56" s="29">
        <f t="shared" si="3"/>
        <v>792.57773525000016</v>
      </c>
      <c r="I56" s="30">
        <f t="shared" si="4"/>
        <v>598.56643240656967</v>
      </c>
    </row>
    <row r="57" spans="1:9" ht="13.5" thickBot="1" x14ac:dyDescent="0.25">
      <c r="B57" s="24">
        <v>43</v>
      </c>
      <c r="C57" s="25">
        <v>23</v>
      </c>
      <c r="D57" s="26">
        <v>141.77634264</v>
      </c>
      <c r="E57" s="36">
        <f t="shared" si="5"/>
        <v>0.93333333333333335</v>
      </c>
      <c r="F57" s="28">
        <f t="shared" si="1"/>
        <v>4.9000000000000004</v>
      </c>
      <c r="G57" s="28">
        <f t="shared" si="7"/>
        <v>1.295902463937622</v>
      </c>
      <c r="H57" s="29">
        <f t="shared" si="3"/>
        <v>694.70407893599997</v>
      </c>
      <c r="I57" s="30">
        <f t="shared" si="4"/>
        <v>536.07744276149424</v>
      </c>
    </row>
    <row r="58" spans="1:9" ht="13.5" thickBot="1" x14ac:dyDescent="0.25">
      <c r="B58" s="39">
        <v>44</v>
      </c>
      <c r="C58" s="40">
        <v>24</v>
      </c>
      <c r="D58" s="41">
        <v>121.92957276</v>
      </c>
      <c r="E58" s="36">
        <f t="shared" si="5"/>
        <v>0.94074074074074077</v>
      </c>
      <c r="F58" s="43">
        <f t="shared" si="1"/>
        <v>4.9388888888888891</v>
      </c>
      <c r="G58" s="43">
        <f>$G$49-(C58-$C$49)*($G$49-$G$59)/($C$59-$C$49)</f>
        <v>1.2676783274853802</v>
      </c>
      <c r="H58" s="44">
        <f t="shared" si="3"/>
        <v>602.19661213133338</v>
      </c>
      <c r="I58" s="45">
        <f t="shared" si="4"/>
        <v>475.03897406361421</v>
      </c>
    </row>
    <row r="59" spans="1:9" ht="13.5" thickBot="1" x14ac:dyDescent="0.25">
      <c r="A59" s="70" t="s">
        <v>15</v>
      </c>
      <c r="B59" s="33">
        <v>45</v>
      </c>
      <c r="C59" s="34">
        <v>25</v>
      </c>
      <c r="D59" s="35">
        <v>104.46010044000001</v>
      </c>
      <c r="E59" s="36">
        <f t="shared" si="5"/>
        <v>0.94814814814814818</v>
      </c>
      <c r="F59" s="37">
        <f t="shared" si="1"/>
        <v>4.9777777777777779</v>
      </c>
      <c r="G59" s="37">
        <f>H9</f>
        <v>1.2394541910331385</v>
      </c>
      <c r="H59" s="38">
        <f t="shared" si="3"/>
        <v>519.97916663466674</v>
      </c>
      <c r="I59" s="38">
        <f t="shared" si="4"/>
        <v>419.52269829451438</v>
      </c>
    </row>
    <row r="60" spans="1:9" ht="13.5" thickBot="1" x14ac:dyDescent="0.25">
      <c r="B60" s="20">
        <v>46</v>
      </c>
      <c r="C60" s="21">
        <v>26</v>
      </c>
      <c r="D60" s="22">
        <v>85.768800839999997</v>
      </c>
      <c r="E60" s="36">
        <f t="shared" si="5"/>
        <v>0.9555555555555556</v>
      </c>
      <c r="F60" s="46">
        <f t="shared" si="1"/>
        <v>5.0166666666666666</v>
      </c>
      <c r="G60" s="28">
        <f t="shared" ref="G60:G65" si="8">$G$59-(C60-$C$59)*($G$59-$G$66)/($C$66-$C$59)</f>
        <v>1.2152464494569759</v>
      </c>
      <c r="H60" s="47">
        <f t="shared" si="3"/>
        <v>430.27348421400001</v>
      </c>
      <c r="I60" s="48">
        <f t="shared" si="4"/>
        <v>354.06273715612548</v>
      </c>
    </row>
    <row r="61" spans="1:9" ht="13.5" thickBot="1" x14ac:dyDescent="0.25">
      <c r="B61" s="24">
        <v>47</v>
      </c>
      <c r="C61" s="25">
        <v>27</v>
      </c>
      <c r="D61" s="26">
        <v>71.538189599999995</v>
      </c>
      <c r="E61" s="36">
        <f t="shared" si="5"/>
        <v>0.96296296296296302</v>
      </c>
      <c r="F61" s="28">
        <f t="shared" si="1"/>
        <v>5.0555555555555562</v>
      </c>
      <c r="G61" s="28">
        <f t="shared" si="8"/>
        <v>1.1910387078808131</v>
      </c>
      <c r="H61" s="29">
        <f t="shared" si="3"/>
        <v>361.66529186666668</v>
      </c>
      <c r="I61" s="30">
        <f t="shared" si="4"/>
        <v>303.65536356930761</v>
      </c>
    </row>
    <row r="62" spans="1:9" ht="13.5" thickBot="1" x14ac:dyDescent="0.25">
      <c r="B62" s="24">
        <v>48</v>
      </c>
      <c r="C62" s="25">
        <v>28</v>
      </c>
      <c r="D62" s="26">
        <v>56.574383879999999</v>
      </c>
      <c r="E62" s="36">
        <f t="shared" si="5"/>
        <v>0.97037037037037044</v>
      </c>
      <c r="F62" s="28">
        <f t="shared" si="1"/>
        <v>5.094444444444445</v>
      </c>
      <c r="G62" s="28">
        <f t="shared" si="8"/>
        <v>1.1668309663046506</v>
      </c>
      <c r="H62" s="29">
        <f t="shared" si="3"/>
        <v>288.21505565533334</v>
      </c>
      <c r="I62" s="30">
        <f t="shared" si="4"/>
        <v>247.00669075325399</v>
      </c>
    </row>
    <row r="63" spans="1:9" ht="13.5" thickBot="1" x14ac:dyDescent="0.25">
      <c r="B63" s="24">
        <v>49</v>
      </c>
      <c r="C63" s="25">
        <v>29</v>
      </c>
      <c r="D63" s="26">
        <v>43.348159199999998</v>
      </c>
      <c r="E63" s="36">
        <f t="shared" si="5"/>
        <v>0.97777777777777786</v>
      </c>
      <c r="F63" s="28">
        <f t="shared" si="1"/>
        <v>5.1333333333333337</v>
      </c>
      <c r="G63" s="28">
        <f t="shared" si="8"/>
        <v>1.142623224728488</v>
      </c>
      <c r="H63" s="29">
        <f t="shared" si="3"/>
        <v>222.52055056</v>
      </c>
      <c r="I63" s="30">
        <f t="shared" si="4"/>
        <v>194.74534189769835</v>
      </c>
    </row>
    <row r="64" spans="1:9" ht="13.5" thickBot="1" x14ac:dyDescent="0.25">
      <c r="B64" s="24">
        <v>50</v>
      </c>
      <c r="C64" s="25">
        <v>30</v>
      </c>
      <c r="D64" s="26">
        <v>31.0240218</v>
      </c>
      <c r="E64" s="36">
        <f t="shared" si="5"/>
        <v>0.98518518518518516</v>
      </c>
      <c r="F64" s="28">
        <f t="shared" si="1"/>
        <v>5.1722222222222225</v>
      </c>
      <c r="G64" s="28">
        <f t="shared" si="8"/>
        <v>1.1184154831523254</v>
      </c>
      <c r="H64" s="29">
        <f t="shared" si="3"/>
        <v>160.46313497666668</v>
      </c>
      <c r="I64" s="30">
        <f t="shared" si="4"/>
        <v>143.4736351506786</v>
      </c>
    </row>
    <row r="65" spans="1:9" ht="13.5" thickBot="1" x14ac:dyDescent="0.25">
      <c r="B65" s="24">
        <v>51</v>
      </c>
      <c r="C65" s="25">
        <v>31</v>
      </c>
      <c r="D65" s="26">
        <v>20.206157640000001</v>
      </c>
      <c r="E65" s="36">
        <f t="shared" si="5"/>
        <v>0.99259259259259269</v>
      </c>
      <c r="F65" s="28">
        <f t="shared" si="1"/>
        <v>5.2111111111111112</v>
      </c>
      <c r="G65" s="28">
        <f t="shared" si="8"/>
        <v>1.0942077415761626</v>
      </c>
      <c r="H65" s="29">
        <f t="shared" si="3"/>
        <v>105.29653259066667</v>
      </c>
      <c r="I65" s="30">
        <f t="shared" si="4"/>
        <v>96.230842270400331</v>
      </c>
    </row>
    <row r="66" spans="1:9" ht="13.5" thickBot="1" x14ac:dyDescent="0.25">
      <c r="A66" s="70" t="s">
        <v>16</v>
      </c>
      <c r="B66" s="33">
        <v>52</v>
      </c>
      <c r="C66" s="34">
        <v>32</v>
      </c>
      <c r="D66" s="35">
        <v>11.850326519999999</v>
      </c>
      <c r="E66" s="36">
        <f t="shared" si="5"/>
        <v>1</v>
      </c>
      <c r="F66" s="37">
        <f t="shared" si="1"/>
        <v>5.25</v>
      </c>
      <c r="G66" s="37">
        <f>H8</f>
        <v>1.07</v>
      </c>
      <c r="H66" s="38">
        <f>F66*D66</f>
        <v>62.214214229999996</v>
      </c>
      <c r="I66" s="38">
        <f t="shared" si="4"/>
        <v>58.144125448598125</v>
      </c>
    </row>
    <row r="67" spans="1:9" x14ac:dyDescent="0.2">
      <c r="B67" s="24">
        <v>53</v>
      </c>
      <c r="C67" s="25">
        <v>33</v>
      </c>
      <c r="D67" s="26">
        <v>8.1678677999999998</v>
      </c>
      <c r="E67" s="27">
        <f t="shared" ref="E67:E72" si="9">E66</f>
        <v>1</v>
      </c>
      <c r="F67" s="28">
        <f t="shared" si="1"/>
        <v>5.25</v>
      </c>
      <c r="G67" s="28">
        <f>G66</f>
        <v>1.07</v>
      </c>
      <c r="H67" s="29">
        <f t="shared" si="3"/>
        <v>42.881305949999998</v>
      </c>
      <c r="I67" s="30">
        <f t="shared" si="4"/>
        <v>40.075986869158875</v>
      </c>
    </row>
    <row r="68" spans="1:9" x14ac:dyDescent="0.2">
      <c r="B68" s="39">
        <v>54</v>
      </c>
      <c r="C68" s="40">
        <v>34</v>
      </c>
      <c r="D68" s="41">
        <v>3.829653</v>
      </c>
      <c r="E68" s="42">
        <f t="shared" si="9"/>
        <v>1</v>
      </c>
      <c r="F68" s="43">
        <f t="shared" si="1"/>
        <v>5.25</v>
      </c>
      <c r="G68" s="43">
        <f>G66</f>
        <v>1.07</v>
      </c>
      <c r="H68" s="44">
        <f t="shared" si="3"/>
        <v>20.10567825</v>
      </c>
      <c r="I68" s="45">
        <f t="shared" si="4"/>
        <v>18.790353504672897</v>
      </c>
    </row>
    <row r="69" spans="1:9" x14ac:dyDescent="0.2">
      <c r="B69" s="24">
        <v>55</v>
      </c>
      <c r="C69" s="25">
        <v>35</v>
      </c>
      <c r="D69" s="26">
        <v>2.0913624</v>
      </c>
      <c r="E69" s="27">
        <f t="shared" si="9"/>
        <v>1</v>
      </c>
      <c r="F69" s="28">
        <f t="shared" si="1"/>
        <v>5.25</v>
      </c>
      <c r="G69" s="28">
        <f>B8</f>
        <v>1.07</v>
      </c>
      <c r="H69" s="29">
        <f t="shared" si="3"/>
        <v>10.9796526</v>
      </c>
      <c r="I69" s="30">
        <f t="shared" si="4"/>
        <v>10.261357570093457</v>
      </c>
    </row>
    <row r="70" spans="1:9" x14ac:dyDescent="0.2">
      <c r="B70" s="20">
        <v>56</v>
      </c>
      <c r="C70" s="21">
        <v>36</v>
      </c>
      <c r="D70" s="22">
        <v>1.2075572400000001</v>
      </c>
      <c r="E70" s="23">
        <f t="shared" si="9"/>
        <v>1</v>
      </c>
      <c r="F70" s="43">
        <f t="shared" si="1"/>
        <v>5.25</v>
      </c>
      <c r="G70" s="46">
        <f>G69</f>
        <v>1.07</v>
      </c>
      <c r="H70" s="44">
        <f t="shared" si="3"/>
        <v>6.3396755100000002</v>
      </c>
      <c r="I70" s="45">
        <f t="shared" si="4"/>
        <v>5.9249303831775695</v>
      </c>
    </row>
    <row r="71" spans="1:9" x14ac:dyDescent="0.2">
      <c r="B71" s="24">
        <v>57</v>
      </c>
      <c r="C71" s="25">
        <v>37</v>
      </c>
      <c r="D71" s="26">
        <v>0.52179816000000001</v>
      </c>
      <c r="E71" s="27">
        <f t="shared" si="9"/>
        <v>1</v>
      </c>
      <c r="F71" s="43">
        <f t="shared" si="1"/>
        <v>5.25</v>
      </c>
      <c r="G71" s="28">
        <f>G70</f>
        <v>1.07</v>
      </c>
      <c r="H71" s="44">
        <f t="shared" si="3"/>
        <v>2.7394403400000003</v>
      </c>
      <c r="I71" s="45">
        <f t="shared" si="4"/>
        <v>2.5602246168224299</v>
      </c>
    </row>
    <row r="72" spans="1:9" ht="13.5" thickBot="1" x14ac:dyDescent="0.25">
      <c r="B72" s="49">
        <v>58</v>
      </c>
      <c r="C72" s="50">
        <v>38</v>
      </c>
      <c r="D72" s="51">
        <v>0.4013832</v>
      </c>
      <c r="E72" s="52">
        <f t="shared" si="9"/>
        <v>1</v>
      </c>
      <c r="F72" s="53">
        <f t="shared" si="1"/>
        <v>5.25</v>
      </c>
      <c r="G72" s="53">
        <f>G71</f>
        <v>1.07</v>
      </c>
      <c r="H72" s="54">
        <f t="shared" si="3"/>
        <v>2.1072617999999999</v>
      </c>
      <c r="I72" s="55">
        <f t="shared" si="4"/>
        <v>1.9694035514018688</v>
      </c>
    </row>
    <row r="73" spans="1:9" ht="13.5" thickBot="1" x14ac:dyDescent="0.25">
      <c r="G73" s="57" t="s">
        <v>17</v>
      </c>
      <c r="H73" s="58">
        <f>SUM(H15:H72)</f>
        <v>39132.174011812014</v>
      </c>
      <c r="I73" s="59">
        <f>SUM(I15:I72)</f>
        <v>24550.875405266645</v>
      </c>
    </row>
    <row r="74" spans="1:9" ht="13.5" thickBot="1" x14ac:dyDescent="0.25"/>
    <row r="75" spans="1:9" ht="18.75" thickBot="1" x14ac:dyDescent="0.3">
      <c r="H75" s="73" t="s">
        <v>18</v>
      </c>
      <c r="I75" s="74">
        <f>H73/I73</f>
        <v>1.5939217386691391</v>
      </c>
    </row>
  </sheetData>
  <mergeCells count="4">
    <mergeCell ref="B13:D13"/>
    <mergeCell ref="A3:C3"/>
    <mergeCell ref="D6:D7"/>
    <mergeCell ref="E6:E7"/>
  </mergeCells>
  <phoneticPr fontId="0" type="noConversion"/>
  <pageMargins left="0.47244094488188981" right="0.35433070866141736" top="0.6692913385826772" bottom="0.78740157480314965" header="0.35433070866141736" footer="0.55118110236220474"/>
  <pageSetup paperSize="9" scale="64" fitToHeight="2" orientation="portrait" r:id="rId1"/>
  <headerFooter alignWithMargins="0">
    <oddHeader>&amp;L&amp;D&amp;C&amp;F&amp;R&amp;A</oddHead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75"/>
  <sheetViews>
    <sheetView zoomScale="91" zoomScaleNormal="91" workbookViewId="0">
      <selection activeCell="K18" sqref="K18"/>
    </sheetView>
  </sheetViews>
  <sheetFormatPr baseColWidth="10" defaultColWidth="9.140625" defaultRowHeight="12.75" x14ac:dyDescent="0.2"/>
  <cols>
    <col min="1" max="1" width="6.85546875" style="56" bestFit="1" customWidth="1"/>
    <col min="2" max="2" width="6.28515625" style="56" bestFit="1" customWidth="1"/>
    <col min="3" max="3" width="27.140625" style="56" customWidth="1"/>
    <col min="4" max="4" width="12.85546875" style="56" customWidth="1"/>
    <col min="5" max="5" width="15" style="56" bestFit="1" customWidth="1"/>
    <col min="6" max="6" width="15" style="56" customWidth="1"/>
    <col min="7" max="7" width="15.5703125" style="56" customWidth="1"/>
    <col min="8" max="8" width="25.42578125" style="56" customWidth="1"/>
    <col min="9" max="9" width="13.5703125" style="56" bestFit="1" customWidth="1"/>
    <col min="10" max="10" width="28" style="56" customWidth="1"/>
    <col min="11" max="11" width="6.140625" style="56" customWidth="1"/>
    <col min="12" max="13" width="9.140625" style="56"/>
    <col min="14" max="14" width="11.28515625" style="56" customWidth="1"/>
    <col min="15" max="15" width="9.28515625" style="56" customWidth="1"/>
    <col min="16" max="16384" width="9.140625" style="56"/>
  </cols>
  <sheetData>
    <row r="1" spans="1:17" s="79" customFormat="1" ht="15.75" x14ac:dyDescent="0.25">
      <c r="A1" s="86" t="s">
        <v>46</v>
      </c>
      <c r="F1" s="132"/>
      <c r="G1" s="133"/>
      <c r="H1" s="173" t="str">
        <f>ReadMe!A1</f>
        <v>Tool version 1.4.2_rev06.16</v>
      </c>
      <c r="I1" s="174">
        <f>ReadMe!A2</f>
        <v>42539</v>
      </c>
    </row>
    <row r="2" spans="1:17" ht="13.5" thickBot="1" x14ac:dyDescent="0.25"/>
    <row r="3" spans="1:17" ht="33" customHeight="1" thickBot="1" x14ac:dyDescent="0.25">
      <c r="A3" s="183" t="s">
        <v>35</v>
      </c>
      <c r="B3" s="184"/>
      <c r="C3" s="184"/>
      <c r="D3" s="88">
        <v>5.25</v>
      </c>
      <c r="I3" s="75"/>
    </row>
    <row r="4" spans="1:17" ht="13.5" thickBot="1" x14ac:dyDescent="0.25">
      <c r="I4" s="76"/>
    </row>
    <row r="5" spans="1:17" ht="16.5" thickBot="1" x14ac:dyDescent="0.3">
      <c r="A5" s="60"/>
      <c r="B5" s="124"/>
      <c r="C5" s="125"/>
      <c r="D5" s="126"/>
      <c r="E5" s="126"/>
      <c r="F5" s="122"/>
      <c r="G5" s="126"/>
      <c r="H5" s="127"/>
      <c r="I5" s="128" t="s">
        <v>44</v>
      </c>
      <c r="J5" s="129"/>
      <c r="L5" s="89"/>
      <c r="M5" s="90" t="s">
        <v>0</v>
      </c>
      <c r="N5" s="91"/>
      <c r="O5" s="91"/>
      <c r="P5" s="92"/>
      <c r="Q5" s="93"/>
    </row>
    <row r="6" spans="1:17" ht="26.25" customHeight="1" thickBot="1" x14ac:dyDescent="0.3">
      <c r="A6" s="60"/>
      <c r="B6" s="113"/>
      <c r="C6" s="114" t="s">
        <v>42</v>
      </c>
      <c r="D6" s="185" t="s">
        <v>34</v>
      </c>
      <c r="E6" s="185" t="s">
        <v>24</v>
      </c>
      <c r="F6" s="185" t="s">
        <v>40</v>
      </c>
      <c r="G6" s="187" t="s">
        <v>41</v>
      </c>
      <c r="H6" s="109" t="s">
        <v>54</v>
      </c>
      <c r="I6" s="109" t="s">
        <v>23</v>
      </c>
      <c r="J6" s="110" t="s">
        <v>28</v>
      </c>
      <c r="L6" s="94"/>
      <c r="M6" s="131" t="s">
        <v>2</v>
      </c>
      <c r="N6" s="96"/>
      <c r="O6" s="96"/>
      <c r="P6" s="92"/>
      <c r="Q6" s="93"/>
    </row>
    <row r="7" spans="1:17" ht="15" thickBot="1" x14ac:dyDescent="0.3">
      <c r="A7" s="60"/>
      <c r="B7" s="115" t="s">
        <v>3</v>
      </c>
      <c r="C7" s="130" t="s">
        <v>4</v>
      </c>
      <c r="D7" s="186"/>
      <c r="E7" s="186"/>
      <c r="F7" s="186"/>
      <c r="G7" s="188"/>
      <c r="H7" s="111"/>
      <c r="I7" s="111" t="s">
        <v>5</v>
      </c>
      <c r="J7" s="112" t="s">
        <v>29</v>
      </c>
      <c r="L7" s="97"/>
      <c r="M7" s="95" t="s">
        <v>25</v>
      </c>
      <c r="N7" s="96"/>
      <c r="O7" s="96"/>
      <c r="P7" s="92"/>
      <c r="Q7" s="93"/>
    </row>
    <row r="8" spans="1:17" ht="13.5" thickBot="1" x14ac:dyDescent="0.25">
      <c r="A8" s="61" t="s">
        <v>19</v>
      </c>
      <c r="B8" s="3">
        <f>E8</f>
        <v>1.07</v>
      </c>
      <c r="C8" s="4">
        <f>F66</f>
        <v>5.25</v>
      </c>
      <c r="D8" s="136">
        <f>D3</f>
        <v>5.25</v>
      </c>
      <c r="E8" s="81">
        <v>1.07</v>
      </c>
      <c r="F8" s="166" t="s">
        <v>32</v>
      </c>
      <c r="G8" s="167" t="s">
        <v>32</v>
      </c>
      <c r="H8" s="106">
        <v>0.25</v>
      </c>
      <c r="I8" s="5">
        <f>C8/D8</f>
        <v>1</v>
      </c>
      <c r="J8" s="77">
        <f>E8</f>
        <v>1.07</v>
      </c>
      <c r="L8" s="98"/>
      <c r="M8" s="99" t="s">
        <v>36</v>
      </c>
      <c r="N8" s="92"/>
      <c r="O8" s="92"/>
      <c r="P8" s="92"/>
      <c r="Q8" s="93"/>
    </row>
    <row r="9" spans="1:17" x14ac:dyDescent="0.2">
      <c r="A9" s="62" t="s">
        <v>20</v>
      </c>
      <c r="B9" s="7">
        <f>E9</f>
        <v>1.28</v>
      </c>
      <c r="C9" s="8">
        <f>F59</f>
        <v>4.9777777777777779</v>
      </c>
      <c r="D9" s="137">
        <v>5.7</v>
      </c>
      <c r="E9" s="83">
        <v>1.28</v>
      </c>
      <c r="F9" s="82">
        <v>2.85</v>
      </c>
      <c r="G9" s="83">
        <v>1.22</v>
      </c>
      <c r="H9" s="107">
        <v>0.25</v>
      </c>
      <c r="I9" s="9">
        <f>C9/D9</f>
        <v>0.87329434697855746</v>
      </c>
      <c r="J9" s="171">
        <f>IF(AND(F9&gt;0,F9&lt;0.1*C9),"Error, declared capacity too low for interpolation",IF(AND(F9&gt;0,F9&lt;C9,D9&gt;C9),C9/(D9-F9)*(E9-G9)+(G9-1/(D9-F9)*(E9-G9)*F9),IF(I9&gt;1.03,"Error, declared capacity to high",IF(I9&gt;0.97,E9,E9*(1-H9*(1-I9))))))</f>
        <v>1.2647953216374268</v>
      </c>
      <c r="L9" s="100"/>
      <c r="M9" s="100"/>
      <c r="N9" s="100"/>
      <c r="O9" s="100"/>
      <c r="P9" s="100"/>
      <c r="Q9" s="100"/>
    </row>
    <row r="10" spans="1:17" x14ac:dyDescent="0.2">
      <c r="A10" s="62" t="s">
        <v>21</v>
      </c>
      <c r="B10" s="7">
        <f>E10</f>
        <v>1.63</v>
      </c>
      <c r="C10" s="134">
        <f>F49</f>
        <v>4.5888888888888895</v>
      </c>
      <c r="D10" s="137">
        <v>6.25</v>
      </c>
      <c r="E10" s="84">
        <v>1.63</v>
      </c>
      <c r="F10" s="85">
        <v>3.15</v>
      </c>
      <c r="G10" s="84">
        <v>1.55</v>
      </c>
      <c r="H10" s="107">
        <v>0.25</v>
      </c>
      <c r="I10" s="9">
        <f>C10/D10</f>
        <v>0.73422222222222233</v>
      </c>
      <c r="J10" s="171">
        <f>IF(AND(F10&gt;0,F10&lt;0.1*C10),"Error, declared capacity too low for interpolation",IF(AND(F10&gt;0,F10&lt;C10,D10&gt;C10),C10/(D10-F10)*(E10-G10)+(G10-1/(D10-F10)*(E10-G10)*F10),IF(I10&gt;1.03,"Error, declared capacity to high",IF(I10&gt;0.97,E10,E10*(1-H10*(1-I10))))))</f>
        <v>1.5871326164874553</v>
      </c>
      <c r="L10" s="100"/>
      <c r="M10" s="101" t="s">
        <v>37</v>
      </c>
      <c r="N10" s="100"/>
      <c r="O10" s="100"/>
      <c r="P10" s="100"/>
      <c r="Q10" s="100"/>
    </row>
    <row r="11" spans="1:17" ht="13.5" thickBot="1" x14ac:dyDescent="0.25">
      <c r="A11" s="63" t="s">
        <v>22</v>
      </c>
      <c r="B11" s="10">
        <f>E11</f>
        <v>2.0499999999999998</v>
      </c>
      <c r="C11" s="135">
        <f>F39</f>
        <v>4.2</v>
      </c>
      <c r="D11" s="138">
        <v>6.75</v>
      </c>
      <c r="E11" s="87">
        <v>2.0499999999999998</v>
      </c>
      <c r="F11" s="103">
        <v>3.4</v>
      </c>
      <c r="G11" s="87">
        <v>1.95</v>
      </c>
      <c r="H11" s="108">
        <v>0.25</v>
      </c>
      <c r="I11" s="11">
        <f>C11/D11</f>
        <v>0.62222222222222223</v>
      </c>
      <c r="J11" s="171">
        <f>IF(AND(F11&gt;0,F11&lt;0.1*C11),"Error, declared capacity too low for interpolation",IF(AND(F11&gt;0,F11&lt;C11,D11&gt;C11),C11/(D11-F11)*(E11-G11)+(G11-1/(D11-F11)*(E11-G11)*F11),IF(I11&gt;1.03,"Error, declared capacity to high",IF(I11&gt;0.97,E11,E11*(1-H11*(1-I11))))))</f>
        <v>1.9738805970149254</v>
      </c>
      <c r="M11" s="101" t="s">
        <v>38</v>
      </c>
    </row>
    <row r="12" spans="1:17" ht="34.5" customHeight="1" x14ac:dyDescent="0.2">
      <c r="L12" s="100"/>
      <c r="M12" s="101" t="s">
        <v>38</v>
      </c>
      <c r="N12" s="100"/>
      <c r="O12" s="100"/>
      <c r="P12" s="100"/>
      <c r="Q12" s="100"/>
    </row>
    <row r="13" spans="1:17" ht="27.75" customHeight="1" thickBot="1" x14ac:dyDescent="0.25">
      <c r="B13" s="189"/>
      <c r="C13" s="189"/>
      <c r="D13" s="189"/>
      <c r="K13" s="64"/>
    </row>
    <row r="14" spans="1:17" s="65" customFormat="1" ht="26.25" thickBot="1" x14ac:dyDescent="0.25">
      <c r="B14" s="66" t="s">
        <v>6</v>
      </c>
      <c r="C14" s="67" t="s">
        <v>7</v>
      </c>
      <c r="D14" s="68" t="s">
        <v>8</v>
      </c>
      <c r="E14" s="16" t="s">
        <v>9</v>
      </c>
      <c r="F14" s="17" t="s">
        <v>10</v>
      </c>
      <c r="G14" s="17" t="s">
        <v>1</v>
      </c>
      <c r="H14" s="17" t="s">
        <v>11</v>
      </c>
      <c r="I14" s="18" t="s">
        <v>12</v>
      </c>
    </row>
    <row r="15" spans="1:17" x14ac:dyDescent="0.2">
      <c r="B15" s="20">
        <v>1</v>
      </c>
      <c r="C15" s="21">
        <v>-19</v>
      </c>
      <c r="D15" s="22">
        <v>8.3351400000000006E-2</v>
      </c>
      <c r="E15" s="27">
        <f t="shared" ref="E15:E37" si="0">E16</f>
        <v>0.8</v>
      </c>
      <c r="F15" s="28">
        <f t="shared" ref="F15:F72" si="1">$D$3*E15</f>
        <v>4.2</v>
      </c>
      <c r="G15" s="28">
        <f t="shared" ref="G15:G38" si="2">G16</f>
        <v>1.9738805970149254</v>
      </c>
      <c r="H15" s="29">
        <f t="shared" ref="H15:H72" si="3">F15*D15</f>
        <v>0.35007588000000006</v>
      </c>
      <c r="I15" s="30">
        <f t="shared" ref="I15:I72" si="4">H15/G15</f>
        <v>0.17735413202268435</v>
      </c>
    </row>
    <row r="16" spans="1:17" x14ac:dyDescent="0.2">
      <c r="B16" s="24">
        <v>2</v>
      </c>
      <c r="C16" s="25">
        <v>-18</v>
      </c>
      <c r="D16" s="26">
        <v>0.40726992000000001</v>
      </c>
      <c r="E16" s="27">
        <f t="shared" si="0"/>
        <v>0.8</v>
      </c>
      <c r="F16" s="28">
        <f t="shared" si="1"/>
        <v>4.2</v>
      </c>
      <c r="G16" s="28">
        <f t="shared" si="2"/>
        <v>1.9738805970149254</v>
      </c>
      <c r="H16" s="29">
        <f t="shared" si="3"/>
        <v>1.7105336640000002</v>
      </c>
      <c r="I16" s="30">
        <f t="shared" si="4"/>
        <v>0.86658416248015135</v>
      </c>
    </row>
    <row r="17" spans="2:20" ht="18" x14ac:dyDescent="0.25">
      <c r="B17" s="24">
        <v>3</v>
      </c>
      <c r="C17" s="25">
        <v>-17</v>
      </c>
      <c r="D17" s="26">
        <v>0.64624272000000005</v>
      </c>
      <c r="E17" s="27">
        <f t="shared" si="0"/>
        <v>0.8</v>
      </c>
      <c r="F17" s="28">
        <f>$D$3*E17</f>
        <v>4.2</v>
      </c>
      <c r="G17" s="28">
        <f t="shared" si="2"/>
        <v>1.9738805970149254</v>
      </c>
      <c r="H17" s="29">
        <f t="shared" si="3"/>
        <v>2.7142194240000004</v>
      </c>
      <c r="I17" s="30">
        <f t="shared" si="4"/>
        <v>1.3750676855047261</v>
      </c>
      <c r="K17" s="168" t="s">
        <v>63</v>
      </c>
      <c r="L17" s="151"/>
      <c r="M17" s="152"/>
      <c r="N17" s="152"/>
      <c r="O17" s="152"/>
      <c r="P17" s="152"/>
      <c r="Q17" s="152"/>
      <c r="R17" s="152"/>
      <c r="S17" s="19"/>
      <c r="T17" s="19"/>
    </row>
    <row r="18" spans="2:20" ht="15" x14ac:dyDescent="0.2">
      <c r="B18" s="24">
        <v>4</v>
      </c>
      <c r="C18" s="25">
        <v>-16</v>
      </c>
      <c r="D18" s="26">
        <v>1.0535213999999999</v>
      </c>
      <c r="E18" s="27">
        <f t="shared" si="0"/>
        <v>0.8</v>
      </c>
      <c r="F18" s="28">
        <f t="shared" si="1"/>
        <v>4.2</v>
      </c>
      <c r="G18" s="28">
        <f t="shared" si="2"/>
        <v>1.9738805970149254</v>
      </c>
      <c r="H18" s="29">
        <f t="shared" si="3"/>
        <v>4.4247898799999996</v>
      </c>
      <c r="I18" s="30">
        <f t="shared" si="4"/>
        <v>2.2416704874102078</v>
      </c>
      <c r="K18" s="170" t="s">
        <v>62</v>
      </c>
      <c r="L18" s="151"/>
      <c r="M18" s="153"/>
      <c r="N18" s="153"/>
      <c r="O18" s="153"/>
      <c r="P18" s="153"/>
      <c r="Q18" s="153"/>
      <c r="R18" s="153"/>
      <c r="S18" s="19"/>
      <c r="T18" s="19"/>
    </row>
    <row r="19" spans="2:20" ht="15" x14ac:dyDescent="0.25">
      <c r="B19" s="24">
        <v>5</v>
      </c>
      <c r="C19" s="25">
        <v>-15</v>
      </c>
      <c r="D19" s="26">
        <v>1.7411901599999999</v>
      </c>
      <c r="E19" s="27">
        <f t="shared" si="0"/>
        <v>0.8</v>
      </c>
      <c r="F19" s="28">
        <f t="shared" si="1"/>
        <v>4.2</v>
      </c>
      <c r="G19" s="28">
        <f t="shared" si="2"/>
        <v>1.9738805970149254</v>
      </c>
      <c r="H19" s="29">
        <f t="shared" si="3"/>
        <v>7.312998672</v>
      </c>
      <c r="I19" s="30">
        <f t="shared" si="4"/>
        <v>3.7048840153043479</v>
      </c>
      <c r="K19" s="154"/>
      <c r="L19" s="155"/>
      <c r="M19" s="153"/>
      <c r="N19" s="153"/>
      <c r="O19" s="153"/>
      <c r="P19" s="153"/>
      <c r="Q19" s="153"/>
      <c r="R19" s="153"/>
      <c r="S19" s="19"/>
      <c r="T19" s="19"/>
    </row>
    <row r="20" spans="2:20" x14ac:dyDescent="0.2">
      <c r="B20" s="24">
        <v>6</v>
      </c>
      <c r="C20" s="25">
        <v>-14</v>
      </c>
      <c r="D20" s="26">
        <v>2.97860148</v>
      </c>
      <c r="E20" s="27">
        <f t="shared" si="0"/>
        <v>0.8</v>
      </c>
      <c r="F20" s="28">
        <f t="shared" si="1"/>
        <v>4.2</v>
      </c>
      <c r="G20" s="28">
        <f t="shared" si="2"/>
        <v>1.9738805970149254</v>
      </c>
      <c r="H20" s="29">
        <f t="shared" si="3"/>
        <v>12.510126216</v>
      </c>
      <c r="I20" s="30">
        <f t="shared" si="4"/>
        <v>6.3378333192589791</v>
      </c>
      <c r="K20" s="156"/>
      <c r="L20"/>
      <c r="M20" s="153"/>
      <c r="N20" s="153"/>
      <c r="O20" s="153"/>
      <c r="P20" s="153"/>
      <c r="Q20" s="153"/>
      <c r="R20" s="153"/>
      <c r="S20" s="19"/>
      <c r="T20" s="19"/>
    </row>
    <row r="21" spans="2:20" x14ac:dyDescent="0.2">
      <c r="B21" s="24">
        <v>7</v>
      </c>
      <c r="C21" s="25">
        <v>-13</v>
      </c>
      <c r="D21" s="26">
        <v>3.7930011600000002</v>
      </c>
      <c r="E21" s="27">
        <f t="shared" si="0"/>
        <v>0.8</v>
      </c>
      <c r="F21" s="28">
        <f t="shared" si="1"/>
        <v>4.2</v>
      </c>
      <c r="G21" s="28">
        <f t="shared" si="2"/>
        <v>1.9738805970149254</v>
      </c>
      <c r="H21" s="29">
        <f t="shared" si="3"/>
        <v>15.930604872000002</v>
      </c>
      <c r="I21" s="30">
        <f t="shared" si="4"/>
        <v>8.0707034134139892</v>
      </c>
      <c r="K21" s="156"/>
      <c r="L21" s="157"/>
      <c r="M21" s="153"/>
      <c r="N21" s="153"/>
      <c r="O21" s="153"/>
      <c r="P21" s="153"/>
      <c r="Q21" s="153"/>
      <c r="R21" s="153"/>
      <c r="S21" s="19"/>
      <c r="T21" s="19"/>
    </row>
    <row r="22" spans="2:20" x14ac:dyDescent="0.2">
      <c r="B22" s="24">
        <v>8</v>
      </c>
      <c r="C22" s="25">
        <v>-12</v>
      </c>
      <c r="D22" s="26">
        <v>5.6854064400000004</v>
      </c>
      <c r="E22" s="27">
        <f t="shared" si="0"/>
        <v>0.8</v>
      </c>
      <c r="F22" s="28">
        <f t="shared" si="1"/>
        <v>4.2</v>
      </c>
      <c r="G22" s="28">
        <f t="shared" si="2"/>
        <v>1.9738805970149254</v>
      </c>
      <c r="H22" s="29">
        <f t="shared" si="3"/>
        <v>23.878707048000003</v>
      </c>
      <c r="I22" s="30">
        <f t="shared" si="4"/>
        <v>12.097341188778829</v>
      </c>
      <c r="K22" s="156"/>
      <c r="L22" s="157"/>
      <c r="M22" s="153"/>
      <c r="N22" s="153"/>
      <c r="O22" s="153"/>
      <c r="P22" s="153"/>
      <c r="Q22" s="153"/>
      <c r="R22" s="153"/>
      <c r="S22" s="19"/>
      <c r="T22" s="19"/>
    </row>
    <row r="23" spans="2:20" x14ac:dyDescent="0.2">
      <c r="B23" s="24">
        <v>9</v>
      </c>
      <c r="C23" s="25">
        <v>-11</v>
      </c>
      <c r="D23" s="26">
        <v>8.9370133200000001</v>
      </c>
      <c r="E23" s="27">
        <f t="shared" si="0"/>
        <v>0.8</v>
      </c>
      <c r="F23" s="28">
        <f t="shared" si="1"/>
        <v>4.2</v>
      </c>
      <c r="G23" s="28">
        <f t="shared" si="2"/>
        <v>1.9738805970149254</v>
      </c>
      <c r="H23" s="29">
        <f t="shared" si="3"/>
        <v>37.535455943999999</v>
      </c>
      <c r="I23" s="30">
        <f t="shared" si="4"/>
        <v>19.016072198472589</v>
      </c>
      <c r="K23" s="156"/>
      <c r="L23" s="157"/>
      <c r="M23" s="153"/>
      <c r="N23" s="153"/>
      <c r="O23" s="153"/>
      <c r="P23" s="153"/>
      <c r="Q23" s="153"/>
      <c r="R23" s="153"/>
      <c r="S23" s="19"/>
      <c r="T23" s="19"/>
    </row>
    <row r="24" spans="2:20" x14ac:dyDescent="0.2">
      <c r="B24" s="24">
        <v>10</v>
      </c>
      <c r="C24" s="25">
        <v>-10</v>
      </c>
      <c r="D24" s="26">
        <v>11.81149344</v>
      </c>
      <c r="E24" s="27">
        <f t="shared" si="0"/>
        <v>0.8</v>
      </c>
      <c r="F24" s="28">
        <f t="shared" si="1"/>
        <v>4.2</v>
      </c>
      <c r="G24" s="28">
        <f t="shared" si="2"/>
        <v>1.9738805970149254</v>
      </c>
      <c r="H24" s="29">
        <f t="shared" si="3"/>
        <v>49.608272448000001</v>
      </c>
      <c r="I24" s="30">
        <f t="shared" si="4"/>
        <v>25.132357308249528</v>
      </c>
      <c r="K24" s="69"/>
      <c r="L24" s="69"/>
      <c r="M24" s="69"/>
    </row>
    <row r="25" spans="2:20" ht="18" x14ac:dyDescent="0.25">
      <c r="B25" s="24">
        <v>11</v>
      </c>
      <c r="C25" s="25">
        <v>-9</v>
      </c>
      <c r="D25" s="26">
        <v>17.286107999999999</v>
      </c>
      <c r="E25" s="27">
        <f t="shared" si="0"/>
        <v>0.8</v>
      </c>
      <c r="F25" s="28">
        <f t="shared" si="1"/>
        <v>4.2</v>
      </c>
      <c r="G25" s="28">
        <f t="shared" si="2"/>
        <v>1.9738805970149254</v>
      </c>
      <c r="H25" s="29">
        <f t="shared" si="3"/>
        <v>72.601653599999992</v>
      </c>
      <c r="I25" s="30">
        <f t="shared" si="4"/>
        <v>36.781178005293</v>
      </c>
      <c r="K25" s="168" t="s">
        <v>55</v>
      </c>
    </row>
    <row r="26" spans="2:20" ht="15" x14ac:dyDescent="0.2">
      <c r="B26" s="24">
        <v>12</v>
      </c>
      <c r="C26" s="25">
        <v>-8</v>
      </c>
      <c r="D26" s="26">
        <v>20.018439600000001</v>
      </c>
      <c r="E26" s="27">
        <f t="shared" si="0"/>
        <v>0.8</v>
      </c>
      <c r="F26" s="28">
        <f t="shared" si="1"/>
        <v>4.2</v>
      </c>
      <c r="G26" s="28">
        <f t="shared" si="2"/>
        <v>1.9738805970149254</v>
      </c>
      <c r="H26" s="29">
        <f t="shared" si="3"/>
        <v>84.077446320000007</v>
      </c>
      <c r="I26" s="30">
        <f t="shared" si="4"/>
        <v>42.59500116022685</v>
      </c>
      <c r="K26" s="170" t="s">
        <v>56</v>
      </c>
    </row>
    <row r="27" spans="2:20" ht="15" x14ac:dyDescent="0.2">
      <c r="B27" s="24">
        <v>13</v>
      </c>
      <c r="C27" s="25">
        <v>-7</v>
      </c>
      <c r="D27" s="26">
        <v>28.7313546</v>
      </c>
      <c r="E27" s="27">
        <f t="shared" si="0"/>
        <v>0.8</v>
      </c>
      <c r="F27" s="28">
        <f t="shared" si="1"/>
        <v>4.2</v>
      </c>
      <c r="G27" s="28">
        <f t="shared" si="2"/>
        <v>1.9738805970149254</v>
      </c>
      <c r="H27" s="29">
        <f t="shared" si="3"/>
        <v>120.67168932</v>
      </c>
      <c r="I27" s="30">
        <f t="shared" si="4"/>
        <v>61.134239579886575</v>
      </c>
      <c r="K27" s="170" t="s">
        <v>61</v>
      </c>
    </row>
    <row r="28" spans="2:20" ht="15" x14ac:dyDescent="0.2">
      <c r="B28" s="24">
        <v>14</v>
      </c>
      <c r="C28" s="25">
        <v>-6</v>
      </c>
      <c r="D28" s="26">
        <v>39.706154159999997</v>
      </c>
      <c r="E28" s="27">
        <f t="shared" si="0"/>
        <v>0.8</v>
      </c>
      <c r="F28" s="28">
        <f t="shared" si="1"/>
        <v>4.2</v>
      </c>
      <c r="G28" s="28">
        <f t="shared" si="2"/>
        <v>1.9738805970149254</v>
      </c>
      <c r="H28" s="29">
        <f t="shared" si="3"/>
        <v>166.76584747199999</v>
      </c>
      <c r="I28" s="30">
        <f t="shared" si="4"/>
        <v>84.486289456514172</v>
      </c>
      <c r="K28" s="170"/>
    </row>
    <row r="29" spans="2:20" x14ac:dyDescent="0.2">
      <c r="B29" s="24">
        <v>15</v>
      </c>
      <c r="C29" s="25">
        <v>-5</v>
      </c>
      <c r="D29" s="26">
        <v>56.613076800000002</v>
      </c>
      <c r="E29" s="27">
        <f t="shared" si="0"/>
        <v>0.8</v>
      </c>
      <c r="F29" s="28">
        <f t="shared" si="1"/>
        <v>4.2</v>
      </c>
      <c r="G29" s="28">
        <f t="shared" si="2"/>
        <v>1.9738805970149254</v>
      </c>
      <c r="H29" s="29">
        <f t="shared" si="3"/>
        <v>237.77492256000002</v>
      </c>
      <c r="I29" s="30">
        <f t="shared" si="4"/>
        <v>120.46064129693762</v>
      </c>
      <c r="K29" s="169"/>
    </row>
    <row r="30" spans="2:20" x14ac:dyDescent="0.2">
      <c r="B30" s="24">
        <v>16</v>
      </c>
      <c r="C30" s="25">
        <v>-4</v>
      </c>
      <c r="D30" s="26">
        <v>76.362479280000002</v>
      </c>
      <c r="E30" s="27">
        <f t="shared" si="0"/>
        <v>0.8</v>
      </c>
      <c r="F30" s="28">
        <f t="shared" si="1"/>
        <v>4.2</v>
      </c>
      <c r="G30" s="28">
        <f t="shared" si="2"/>
        <v>1.9738805970149254</v>
      </c>
      <c r="H30" s="29">
        <f t="shared" si="3"/>
        <v>320.72241297600004</v>
      </c>
      <c r="I30" s="30">
        <f t="shared" si="4"/>
        <v>162.48318842640455</v>
      </c>
      <c r="K30" s="169"/>
    </row>
    <row r="31" spans="2:20" x14ac:dyDescent="0.2">
      <c r="B31" s="24">
        <v>17</v>
      </c>
      <c r="C31" s="25">
        <v>-3</v>
      </c>
      <c r="D31" s="26">
        <v>106.06553688</v>
      </c>
      <c r="E31" s="27">
        <f t="shared" si="0"/>
        <v>0.8</v>
      </c>
      <c r="F31" s="28">
        <f t="shared" si="1"/>
        <v>4.2</v>
      </c>
      <c r="G31" s="28">
        <f t="shared" si="2"/>
        <v>1.9738805970149254</v>
      </c>
      <c r="H31" s="29">
        <f t="shared" si="3"/>
        <v>445.47525489600002</v>
      </c>
      <c r="I31" s="30">
        <f t="shared" si="4"/>
        <v>225.68500626111154</v>
      </c>
      <c r="K31" s="169"/>
    </row>
    <row r="32" spans="2:20" x14ac:dyDescent="0.2">
      <c r="B32" s="24">
        <v>18</v>
      </c>
      <c r="C32" s="25">
        <v>-2</v>
      </c>
      <c r="D32" s="26">
        <v>153.22201848</v>
      </c>
      <c r="E32" s="27">
        <f t="shared" si="0"/>
        <v>0.8</v>
      </c>
      <c r="F32" s="28">
        <f t="shared" si="1"/>
        <v>4.2</v>
      </c>
      <c r="G32" s="28">
        <f t="shared" si="2"/>
        <v>1.9738805970149254</v>
      </c>
      <c r="H32" s="29">
        <f t="shared" si="3"/>
        <v>643.53247761600005</v>
      </c>
      <c r="I32" s="30">
        <f t="shared" si="4"/>
        <v>326.02401512493009</v>
      </c>
      <c r="K32" s="169"/>
    </row>
    <row r="33" spans="1:9" x14ac:dyDescent="0.2">
      <c r="B33" s="24">
        <v>19</v>
      </c>
      <c r="C33" s="25">
        <v>-1</v>
      </c>
      <c r="D33" s="26">
        <v>203.41358604000001</v>
      </c>
      <c r="E33" s="27">
        <f t="shared" si="0"/>
        <v>0.8</v>
      </c>
      <c r="F33" s="28">
        <f t="shared" si="1"/>
        <v>4.2</v>
      </c>
      <c r="G33" s="28">
        <f t="shared" si="2"/>
        <v>1.9738805970149254</v>
      </c>
      <c r="H33" s="29">
        <f t="shared" si="3"/>
        <v>854.33706136800004</v>
      </c>
      <c r="I33" s="30">
        <f t="shared" si="4"/>
        <v>432.82104432254067</v>
      </c>
    </row>
    <row r="34" spans="1:9" x14ac:dyDescent="0.2">
      <c r="B34" s="24">
        <v>20</v>
      </c>
      <c r="C34" s="31">
        <v>0</v>
      </c>
      <c r="D34" s="26">
        <v>247.97510159999999</v>
      </c>
      <c r="E34" s="27">
        <f t="shared" si="0"/>
        <v>0.8</v>
      </c>
      <c r="F34" s="28">
        <f t="shared" si="1"/>
        <v>4.2</v>
      </c>
      <c r="G34" s="28">
        <f t="shared" si="2"/>
        <v>1.9738805970149254</v>
      </c>
      <c r="H34" s="29">
        <f t="shared" si="3"/>
        <v>1041.4954267200001</v>
      </c>
      <c r="I34" s="30">
        <f t="shared" si="4"/>
        <v>527.63851486003784</v>
      </c>
    </row>
    <row r="35" spans="1:9" x14ac:dyDescent="0.2">
      <c r="B35" s="24">
        <v>21</v>
      </c>
      <c r="C35" s="25">
        <v>1</v>
      </c>
      <c r="D35" s="26">
        <v>282.00658908000003</v>
      </c>
      <c r="E35" s="27">
        <f t="shared" si="0"/>
        <v>0.8</v>
      </c>
      <c r="F35" s="28">
        <f t="shared" si="1"/>
        <v>4.2</v>
      </c>
      <c r="G35" s="28">
        <f t="shared" si="2"/>
        <v>1.9738805970149254</v>
      </c>
      <c r="H35" s="29">
        <f t="shared" si="3"/>
        <v>1184.4276741360002</v>
      </c>
      <c r="I35" s="30">
        <f t="shared" si="4"/>
        <v>600.05031506322882</v>
      </c>
    </row>
    <row r="36" spans="1:9" x14ac:dyDescent="0.2">
      <c r="B36" s="24">
        <v>22</v>
      </c>
      <c r="C36" s="25">
        <v>2</v>
      </c>
      <c r="D36" s="26">
        <v>275.91311555999999</v>
      </c>
      <c r="E36" s="27">
        <f t="shared" si="0"/>
        <v>0.8</v>
      </c>
      <c r="F36" s="28">
        <f t="shared" si="1"/>
        <v>4.2</v>
      </c>
      <c r="G36" s="28">
        <f t="shared" si="2"/>
        <v>1.9738805970149254</v>
      </c>
      <c r="H36" s="29">
        <f t="shared" si="3"/>
        <v>1158.8350853520001</v>
      </c>
      <c r="I36" s="30">
        <f t="shared" si="4"/>
        <v>587.08469352426471</v>
      </c>
    </row>
    <row r="37" spans="1:9" x14ac:dyDescent="0.2">
      <c r="B37" s="24">
        <v>23</v>
      </c>
      <c r="C37" s="25">
        <v>3</v>
      </c>
      <c r="D37" s="26">
        <v>300.61126103999999</v>
      </c>
      <c r="E37" s="27">
        <f t="shared" si="0"/>
        <v>0.8</v>
      </c>
      <c r="F37" s="28">
        <f t="shared" si="1"/>
        <v>4.2</v>
      </c>
      <c r="G37" s="28">
        <f t="shared" si="2"/>
        <v>1.9738805970149254</v>
      </c>
      <c r="H37" s="29">
        <f t="shared" si="3"/>
        <v>1262.5672963679999</v>
      </c>
      <c r="I37" s="30">
        <f t="shared" si="4"/>
        <v>639.63711800874103</v>
      </c>
    </row>
    <row r="38" spans="1:9" ht="13.5" thickBot="1" x14ac:dyDescent="0.25">
      <c r="B38" s="24">
        <v>24</v>
      </c>
      <c r="C38" s="25">
        <v>4</v>
      </c>
      <c r="D38" s="26">
        <v>310.76731596000002</v>
      </c>
      <c r="E38" s="27">
        <f>E39</f>
        <v>0.8</v>
      </c>
      <c r="F38" s="28">
        <f t="shared" si="1"/>
        <v>4.2</v>
      </c>
      <c r="G38" s="28">
        <f t="shared" si="2"/>
        <v>1.9738805970149254</v>
      </c>
      <c r="H38" s="29">
        <f t="shared" si="3"/>
        <v>1305.2227270320002</v>
      </c>
      <c r="I38" s="30">
        <f t="shared" si="4"/>
        <v>661.24705263624958</v>
      </c>
    </row>
    <row r="39" spans="1:9" ht="13.5" thickBot="1" x14ac:dyDescent="0.25">
      <c r="A39" s="70" t="s">
        <v>13</v>
      </c>
      <c r="B39" s="33">
        <v>25</v>
      </c>
      <c r="C39" s="34">
        <v>5</v>
      </c>
      <c r="D39" s="35">
        <v>336.47734656</v>
      </c>
      <c r="E39" s="36">
        <f>80%+20%*(C39-$C$39)/($C$66-$C$39)</f>
        <v>0.8</v>
      </c>
      <c r="F39" s="37">
        <f t="shared" si="1"/>
        <v>4.2</v>
      </c>
      <c r="G39" s="37">
        <f>J11</f>
        <v>1.9738805970149254</v>
      </c>
      <c r="H39" s="38">
        <f t="shared" si="3"/>
        <v>1413.204855552</v>
      </c>
      <c r="I39" s="38">
        <f t="shared" si="4"/>
        <v>715.95255441953873</v>
      </c>
    </row>
    <row r="40" spans="1:9" ht="13.5" thickBot="1" x14ac:dyDescent="0.25">
      <c r="B40" s="24">
        <v>26</v>
      </c>
      <c r="C40" s="25">
        <v>6</v>
      </c>
      <c r="D40" s="26">
        <v>350.47721064000001</v>
      </c>
      <c r="E40" s="36">
        <f t="shared" ref="E40:E66" si="5">80%+20%*(C40-$C$39)/($C$66-$C$39)</f>
        <v>0.80740740740740746</v>
      </c>
      <c r="F40" s="28">
        <f t="shared" si="1"/>
        <v>4.2388888888888889</v>
      </c>
      <c r="G40" s="28">
        <f t="shared" ref="G40:G48" si="6">$G$39-(C40-$C$39)*($G$39-$G$49)/($C$49-$C$39)</f>
        <v>1.9352057989621783</v>
      </c>
      <c r="H40" s="29">
        <f t="shared" si="3"/>
        <v>1485.6339539906667</v>
      </c>
      <c r="I40" s="30">
        <f t="shared" si="4"/>
        <v>767.68783701836253</v>
      </c>
    </row>
    <row r="41" spans="1:9" ht="13.5" thickBot="1" x14ac:dyDescent="0.25">
      <c r="B41" s="24">
        <v>27</v>
      </c>
      <c r="C41" s="25">
        <v>7</v>
      </c>
      <c r="D41" s="26">
        <v>363.49446552000001</v>
      </c>
      <c r="E41" s="36">
        <f t="shared" si="5"/>
        <v>0.81481481481481488</v>
      </c>
      <c r="F41" s="28">
        <f t="shared" si="1"/>
        <v>4.2777777777777786</v>
      </c>
      <c r="G41" s="28">
        <f t="shared" si="6"/>
        <v>1.8965310009094314</v>
      </c>
      <c r="H41" s="29">
        <f t="shared" si="3"/>
        <v>1554.948546946667</v>
      </c>
      <c r="I41" s="30">
        <f t="shared" si="4"/>
        <v>819.89091989586905</v>
      </c>
    </row>
    <row r="42" spans="1:9" ht="13.5" thickBot="1" x14ac:dyDescent="0.25">
      <c r="B42" s="24">
        <v>28</v>
      </c>
      <c r="C42" s="25">
        <v>8</v>
      </c>
      <c r="D42" s="26">
        <v>368.90629716000001</v>
      </c>
      <c r="E42" s="36">
        <f t="shared" si="5"/>
        <v>0.8222222222222223</v>
      </c>
      <c r="F42" s="28">
        <f t="shared" si="1"/>
        <v>4.3166666666666673</v>
      </c>
      <c r="G42" s="28">
        <f t="shared" si="6"/>
        <v>1.8578562028566843</v>
      </c>
      <c r="H42" s="29">
        <f t="shared" si="3"/>
        <v>1592.4455160740004</v>
      </c>
      <c r="I42" s="30">
        <f t="shared" si="4"/>
        <v>857.14142656757713</v>
      </c>
    </row>
    <row r="43" spans="1:9" ht="13.5" thickBot="1" x14ac:dyDescent="0.25">
      <c r="B43" s="24">
        <v>29</v>
      </c>
      <c r="C43" s="25">
        <v>9</v>
      </c>
      <c r="D43" s="26">
        <v>371.63433636000002</v>
      </c>
      <c r="E43" s="36">
        <f t="shared" si="5"/>
        <v>0.82962962962962972</v>
      </c>
      <c r="F43" s="28">
        <f t="shared" si="1"/>
        <v>4.3555555555555561</v>
      </c>
      <c r="G43" s="28">
        <f t="shared" si="6"/>
        <v>1.8191814048039374</v>
      </c>
      <c r="H43" s="29">
        <f t="shared" si="3"/>
        <v>1618.6739983680002</v>
      </c>
      <c r="I43" s="30">
        <f t="shared" si="4"/>
        <v>889.78152156433953</v>
      </c>
    </row>
    <row r="44" spans="1:9" ht="13.5" thickBot="1" x14ac:dyDescent="0.25">
      <c r="B44" s="24">
        <v>30</v>
      </c>
      <c r="C44" s="25">
        <v>10</v>
      </c>
      <c r="D44" s="26">
        <v>377.32216055999999</v>
      </c>
      <c r="E44" s="36">
        <f t="shared" si="5"/>
        <v>0.83703703703703702</v>
      </c>
      <c r="F44" s="28">
        <f t="shared" si="1"/>
        <v>4.3944444444444439</v>
      </c>
      <c r="G44" s="28">
        <f t="shared" si="6"/>
        <v>1.7805066067511903</v>
      </c>
      <c r="H44" s="29">
        <f t="shared" si="3"/>
        <v>1658.1212722386665</v>
      </c>
      <c r="I44" s="30">
        <f t="shared" si="4"/>
        <v>931.26375715289555</v>
      </c>
    </row>
    <row r="45" spans="1:9" ht="13.5" thickBot="1" x14ac:dyDescent="0.25">
      <c r="B45" s="24">
        <v>31</v>
      </c>
      <c r="C45" s="25">
        <v>11</v>
      </c>
      <c r="D45" s="26">
        <v>376.52806656000001</v>
      </c>
      <c r="E45" s="36">
        <f t="shared" si="5"/>
        <v>0.84444444444444455</v>
      </c>
      <c r="F45" s="28">
        <f t="shared" si="1"/>
        <v>4.4333333333333336</v>
      </c>
      <c r="G45" s="28">
        <f t="shared" si="6"/>
        <v>1.7418318086984432</v>
      </c>
      <c r="H45" s="29">
        <f t="shared" si="3"/>
        <v>1669.2744284160001</v>
      </c>
      <c r="I45" s="30">
        <f t="shared" si="4"/>
        <v>958.3442098599287</v>
      </c>
    </row>
    <row r="46" spans="1:9" ht="13.5" thickBot="1" x14ac:dyDescent="0.25">
      <c r="B46" s="24">
        <v>32</v>
      </c>
      <c r="C46" s="25">
        <v>12</v>
      </c>
      <c r="D46" s="26">
        <v>386.42116379999999</v>
      </c>
      <c r="E46" s="36">
        <f t="shared" si="5"/>
        <v>0.85185185185185186</v>
      </c>
      <c r="F46" s="28">
        <f t="shared" si="1"/>
        <v>4.4722222222222223</v>
      </c>
      <c r="G46" s="28">
        <f t="shared" si="6"/>
        <v>1.7031570106456964</v>
      </c>
      <c r="H46" s="29">
        <f t="shared" si="3"/>
        <v>1728.1613158833334</v>
      </c>
      <c r="I46" s="30">
        <f t="shared" si="4"/>
        <v>1014.6811509927422</v>
      </c>
    </row>
    <row r="47" spans="1:9" ht="13.5" thickBot="1" x14ac:dyDescent="0.25">
      <c r="B47" s="24">
        <v>33</v>
      </c>
      <c r="C47" s="25">
        <v>13</v>
      </c>
      <c r="D47" s="26">
        <v>389.84300375999999</v>
      </c>
      <c r="E47" s="36">
        <f t="shared" si="5"/>
        <v>0.85925925925925928</v>
      </c>
      <c r="F47" s="28">
        <f t="shared" si="1"/>
        <v>4.5111111111111111</v>
      </c>
      <c r="G47" s="28">
        <f t="shared" si="6"/>
        <v>1.6644822125929493</v>
      </c>
      <c r="H47" s="29">
        <f t="shared" si="3"/>
        <v>1758.6251058506666</v>
      </c>
      <c r="I47" s="30">
        <f t="shared" si="4"/>
        <v>1056.5598674142996</v>
      </c>
    </row>
    <row r="48" spans="1:9" ht="13.5" thickBot="1" x14ac:dyDescent="0.25">
      <c r="B48" s="39">
        <v>34</v>
      </c>
      <c r="C48" s="40">
        <v>14</v>
      </c>
      <c r="D48" s="41">
        <v>384.44798256000001</v>
      </c>
      <c r="E48" s="36">
        <f t="shared" si="5"/>
        <v>0.8666666666666667</v>
      </c>
      <c r="F48" s="43">
        <f t="shared" si="1"/>
        <v>4.55</v>
      </c>
      <c r="G48" s="43">
        <f t="shared" si="6"/>
        <v>1.6258074145402022</v>
      </c>
      <c r="H48" s="44">
        <f t="shared" si="3"/>
        <v>1749.2383206479999</v>
      </c>
      <c r="I48" s="45">
        <f t="shared" si="4"/>
        <v>1075.9197583944501</v>
      </c>
    </row>
    <row r="49" spans="1:9" ht="13.5" thickBot="1" x14ac:dyDescent="0.25">
      <c r="A49" s="70" t="s">
        <v>14</v>
      </c>
      <c r="B49" s="33">
        <v>35</v>
      </c>
      <c r="C49" s="34">
        <v>15</v>
      </c>
      <c r="D49" s="35">
        <v>370.45413660000003</v>
      </c>
      <c r="E49" s="36">
        <f t="shared" si="5"/>
        <v>0.87407407407407411</v>
      </c>
      <c r="F49" s="37">
        <f t="shared" si="1"/>
        <v>4.5888888888888895</v>
      </c>
      <c r="G49" s="37">
        <f>J10</f>
        <v>1.5871326164874553</v>
      </c>
      <c r="H49" s="38">
        <f t="shared" si="3"/>
        <v>1699.972871286667</v>
      </c>
      <c r="I49" s="38">
        <f t="shared" si="4"/>
        <v>1071.096928906258</v>
      </c>
    </row>
    <row r="50" spans="1:9" ht="13.5" thickBot="1" x14ac:dyDescent="0.25">
      <c r="B50" s="20">
        <v>36</v>
      </c>
      <c r="C50" s="21">
        <v>16</v>
      </c>
      <c r="D50" s="22">
        <v>344.96386811999997</v>
      </c>
      <c r="E50" s="36">
        <f t="shared" si="5"/>
        <v>0.88148148148148153</v>
      </c>
      <c r="F50" s="46">
        <f t="shared" si="1"/>
        <v>4.6277777777777782</v>
      </c>
      <c r="G50" s="28">
        <f t="shared" ref="G50:G57" si="7">$G$49-(C50-$C$49)*($G$49-$G$59)/($C$59-$C$49)</f>
        <v>1.5548988870024525</v>
      </c>
      <c r="H50" s="47">
        <f t="shared" si="3"/>
        <v>1596.416123022</v>
      </c>
      <c r="I50" s="48">
        <f t="shared" si="4"/>
        <v>1026.7009233633094</v>
      </c>
    </row>
    <row r="51" spans="1:9" ht="13.5" thickBot="1" x14ac:dyDescent="0.25">
      <c r="B51" s="24">
        <v>37</v>
      </c>
      <c r="C51" s="25">
        <v>17</v>
      </c>
      <c r="D51" s="26">
        <v>328.02474372</v>
      </c>
      <c r="E51" s="36">
        <f t="shared" si="5"/>
        <v>0.88888888888888895</v>
      </c>
      <c r="F51" s="28">
        <f t="shared" si="1"/>
        <v>4.666666666666667</v>
      </c>
      <c r="G51" s="28">
        <f t="shared" si="7"/>
        <v>1.5226651575174497</v>
      </c>
      <c r="H51" s="29">
        <f t="shared" si="3"/>
        <v>1530.7821373600002</v>
      </c>
      <c r="I51" s="30">
        <f t="shared" si="4"/>
        <v>1005.3307713796935</v>
      </c>
    </row>
    <row r="52" spans="1:9" ht="13.5" thickBot="1" x14ac:dyDescent="0.25">
      <c r="B52" s="24">
        <v>38</v>
      </c>
      <c r="C52" s="25">
        <v>18</v>
      </c>
      <c r="D52" s="26">
        <v>305.36266752</v>
      </c>
      <c r="E52" s="36">
        <f t="shared" si="5"/>
        <v>0.89629629629629637</v>
      </c>
      <c r="F52" s="28">
        <f t="shared" si="1"/>
        <v>4.7055555555555557</v>
      </c>
      <c r="G52" s="28">
        <f t="shared" si="7"/>
        <v>1.4904314280324467</v>
      </c>
      <c r="H52" s="29">
        <f t="shared" si="3"/>
        <v>1436.900996608</v>
      </c>
      <c r="I52" s="30">
        <f t="shared" si="4"/>
        <v>964.083935417872</v>
      </c>
    </row>
    <row r="53" spans="1:9" ht="13.5" thickBot="1" x14ac:dyDescent="0.25">
      <c r="B53" s="24">
        <v>39</v>
      </c>
      <c r="C53" s="25">
        <v>19</v>
      </c>
      <c r="D53" s="26">
        <v>261.86878572000001</v>
      </c>
      <c r="E53" s="36">
        <f t="shared" si="5"/>
        <v>0.90370370370370379</v>
      </c>
      <c r="F53" s="28">
        <f t="shared" si="1"/>
        <v>4.7444444444444445</v>
      </c>
      <c r="G53" s="28">
        <f t="shared" si="7"/>
        <v>1.4581976985474439</v>
      </c>
      <c r="H53" s="29">
        <f t="shared" si="3"/>
        <v>1242.4219055826668</v>
      </c>
      <c r="I53" s="30">
        <f t="shared" si="4"/>
        <v>852.02569364927808</v>
      </c>
    </row>
    <row r="54" spans="1:9" ht="13.5" thickBot="1" x14ac:dyDescent="0.25">
      <c r="B54" s="24">
        <v>40</v>
      </c>
      <c r="C54" s="25">
        <v>20</v>
      </c>
      <c r="D54" s="26">
        <v>223.89860952000001</v>
      </c>
      <c r="E54" s="36">
        <f t="shared" si="5"/>
        <v>0.9111111111111112</v>
      </c>
      <c r="F54" s="28">
        <f t="shared" si="1"/>
        <v>4.7833333333333341</v>
      </c>
      <c r="G54" s="28">
        <f t="shared" si="7"/>
        <v>1.4259639690624411</v>
      </c>
      <c r="H54" s="29">
        <f t="shared" si="3"/>
        <v>1070.9816822040002</v>
      </c>
      <c r="I54" s="30">
        <f t="shared" si="4"/>
        <v>751.0580249150064</v>
      </c>
    </row>
    <row r="55" spans="1:9" ht="13.5" thickBot="1" x14ac:dyDescent="0.25">
      <c r="B55" s="24">
        <v>41</v>
      </c>
      <c r="C55" s="25">
        <v>21</v>
      </c>
      <c r="D55" s="26">
        <v>196.30562567999999</v>
      </c>
      <c r="E55" s="36">
        <f t="shared" si="5"/>
        <v>0.91851851851851851</v>
      </c>
      <c r="F55" s="28">
        <f t="shared" si="1"/>
        <v>4.822222222222222</v>
      </c>
      <c r="G55" s="28">
        <f t="shared" si="7"/>
        <v>1.3937302395774382</v>
      </c>
      <c r="H55" s="29">
        <f t="shared" si="3"/>
        <v>946.62935050133319</v>
      </c>
      <c r="I55" s="30">
        <f t="shared" si="4"/>
        <v>679.20557624432365</v>
      </c>
    </row>
    <row r="56" spans="1:9" ht="13.5" thickBot="1" x14ac:dyDescent="0.25">
      <c r="B56" s="24">
        <v>42</v>
      </c>
      <c r="C56" s="25">
        <v>22</v>
      </c>
      <c r="D56" s="26">
        <v>163.04456268000001</v>
      </c>
      <c r="E56" s="36">
        <f t="shared" si="5"/>
        <v>0.92592592592592604</v>
      </c>
      <c r="F56" s="28">
        <f t="shared" si="1"/>
        <v>4.8611111111111116</v>
      </c>
      <c r="G56" s="28">
        <f t="shared" si="7"/>
        <v>1.3614965100924354</v>
      </c>
      <c r="H56" s="29">
        <f t="shared" si="3"/>
        <v>792.57773525000016</v>
      </c>
      <c r="I56" s="30">
        <f t="shared" si="4"/>
        <v>582.1371772713469</v>
      </c>
    </row>
    <row r="57" spans="1:9" ht="13.5" thickBot="1" x14ac:dyDescent="0.25">
      <c r="B57" s="24">
        <v>43</v>
      </c>
      <c r="C57" s="25">
        <v>23</v>
      </c>
      <c r="D57" s="26">
        <v>141.77634264</v>
      </c>
      <c r="E57" s="36">
        <f t="shared" si="5"/>
        <v>0.93333333333333335</v>
      </c>
      <c r="F57" s="28">
        <f t="shared" si="1"/>
        <v>4.9000000000000004</v>
      </c>
      <c r="G57" s="28">
        <f t="shared" si="7"/>
        <v>1.3292627806074324</v>
      </c>
      <c r="H57" s="29">
        <f t="shared" si="3"/>
        <v>694.70407893599997</v>
      </c>
      <c r="I57" s="30">
        <f t="shared" si="4"/>
        <v>522.62358434390342</v>
      </c>
    </row>
    <row r="58" spans="1:9" ht="13.5" thickBot="1" x14ac:dyDescent="0.25">
      <c r="B58" s="39">
        <v>44</v>
      </c>
      <c r="C58" s="40">
        <v>24</v>
      </c>
      <c r="D58" s="41">
        <v>121.92957276</v>
      </c>
      <c r="E58" s="36">
        <f t="shared" si="5"/>
        <v>0.94074074074074077</v>
      </c>
      <c r="F58" s="43">
        <f t="shared" si="1"/>
        <v>4.9388888888888891</v>
      </c>
      <c r="G58" s="43">
        <f>$G$49-(C58-$C$49)*($G$49-$G$59)/($C$59-$C$49)</f>
        <v>1.2970290511224296</v>
      </c>
      <c r="H58" s="44">
        <f t="shared" si="3"/>
        <v>602.19661213133338</v>
      </c>
      <c r="I58" s="45">
        <f t="shared" si="4"/>
        <v>464.28922437026483</v>
      </c>
    </row>
    <row r="59" spans="1:9" ht="13.5" thickBot="1" x14ac:dyDescent="0.25">
      <c r="A59" s="70" t="s">
        <v>15</v>
      </c>
      <c r="B59" s="33">
        <v>45</v>
      </c>
      <c r="C59" s="34">
        <v>25</v>
      </c>
      <c r="D59" s="35">
        <v>104.46010044000001</v>
      </c>
      <c r="E59" s="36">
        <f t="shared" si="5"/>
        <v>0.94814814814814818</v>
      </c>
      <c r="F59" s="37">
        <f t="shared" si="1"/>
        <v>4.9777777777777779</v>
      </c>
      <c r="G59" s="37">
        <f>J9</f>
        <v>1.2647953216374268</v>
      </c>
      <c r="H59" s="38">
        <f t="shared" si="3"/>
        <v>519.97916663466674</v>
      </c>
      <c r="I59" s="38">
        <f t="shared" si="4"/>
        <v>411.11724382526364</v>
      </c>
    </row>
    <row r="60" spans="1:9" ht="13.5" thickBot="1" x14ac:dyDescent="0.25">
      <c r="B60" s="20">
        <v>46</v>
      </c>
      <c r="C60" s="21">
        <v>26</v>
      </c>
      <c r="D60" s="22">
        <v>85.768800839999997</v>
      </c>
      <c r="E60" s="36">
        <f t="shared" si="5"/>
        <v>0.9555555555555556</v>
      </c>
      <c r="F60" s="46">
        <f t="shared" si="1"/>
        <v>5.0166666666666666</v>
      </c>
      <c r="G60" s="28">
        <f t="shared" ref="G60:G65" si="8">$G$59-(C60-$C$59)*($G$59-$G$66)/($C$66-$C$59)</f>
        <v>1.2369674185463659</v>
      </c>
      <c r="H60" s="47">
        <f t="shared" si="3"/>
        <v>430.27348421400001</v>
      </c>
      <c r="I60" s="48">
        <f t="shared" si="4"/>
        <v>347.84544666474721</v>
      </c>
    </row>
    <row r="61" spans="1:9" ht="13.5" thickBot="1" x14ac:dyDescent="0.25">
      <c r="B61" s="24">
        <v>47</v>
      </c>
      <c r="C61" s="25">
        <v>27</v>
      </c>
      <c r="D61" s="26">
        <v>71.538189599999995</v>
      </c>
      <c r="E61" s="36">
        <f t="shared" si="5"/>
        <v>0.96296296296296302</v>
      </c>
      <c r="F61" s="28">
        <f t="shared" si="1"/>
        <v>5.0555555555555562</v>
      </c>
      <c r="G61" s="28">
        <f t="shared" si="8"/>
        <v>1.2091395154553048</v>
      </c>
      <c r="H61" s="29">
        <f t="shared" si="3"/>
        <v>361.66529186666668</v>
      </c>
      <c r="I61" s="30">
        <f t="shared" si="4"/>
        <v>299.10964553207958</v>
      </c>
    </row>
    <row r="62" spans="1:9" ht="13.5" thickBot="1" x14ac:dyDescent="0.25">
      <c r="B62" s="24">
        <v>48</v>
      </c>
      <c r="C62" s="25">
        <v>28</v>
      </c>
      <c r="D62" s="26">
        <v>56.574383879999999</v>
      </c>
      <c r="E62" s="36">
        <f t="shared" si="5"/>
        <v>0.97037037037037044</v>
      </c>
      <c r="F62" s="28">
        <f t="shared" si="1"/>
        <v>5.094444444444445</v>
      </c>
      <c r="G62" s="28">
        <f t="shared" si="8"/>
        <v>1.181311612364244</v>
      </c>
      <c r="H62" s="29">
        <f t="shared" si="3"/>
        <v>288.21505565533334</v>
      </c>
      <c r="I62" s="30">
        <f t="shared" si="4"/>
        <v>243.97885590789022</v>
      </c>
    </row>
    <row r="63" spans="1:9" ht="13.5" thickBot="1" x14ac:dyDescent="0.25">
      <c r="B63" s="24">
        <v>49</v>
      </c>
      <c r="C63" s="25">
        <v>29</v>
      </c>
      <c r="D63" s="26">
        <v>43.348159199999998</v>
      </c>
      <c r="E63" s="36">
        <f t="shared" si="5"/>
        <v>0.97777777777777786</v>
      </c>
      <c r="F63" s="28">
        <f t="shared" si="1"/>
        <v>5.1333333333333337</v>
      </c>
      <c r="G63" s="28">
        <f t="shared" si="8"/>
        <v>1.1534837092731829</v>
      </c>
      <c r="H63" s="29">
        <f t="shared" si="3"/>
        <v>222.52055056</v>
      </c>
      <c r="I63" s="30">
        <f t="shared" si="4"/>
        <v>192.9117409904398</v>
      </c>
    </row>
    <row r="64" spans="1:9" ht="13.5" thickBot="1" x14ac:dyDescent="0.25">
      <c r="B64" s="24">
        <v>50</v>
      </c>
      <c r="C64" s="25">
        <v>30</v>
      </c>
      <c r="D64" s="26">
        <v>31.0240218</v>
      </c>
      <c r="E64" s="36">
        <f t="shared" si="5"/>
        <v>0.98518518518518516</v>
      </c>
      <c r="F64" s="28">
        <f t="shared" si="1"/>
        <v>5.1722222222222225</v>
      </c>
      <c r="G64" s="28">
        <f t="shared" si="8"/>
        <v>1.125655806182122</v>
      </c>
      <c r="H64" s="29">
        <f t="shared" si="3"/>
        <v>160.46313497666668</v>
      </c>
      <c r="I64" s="30">
        <f t="shared" si="4"/>
        <v>142.55079936104823</v>
      </c>
    </row>
    <row r="65" spans="1:9" ht="13.5" thickBot="1" x14ac:dyDescent="0.25">
      <c r="B65" s="24">
        <v>51</v>
      </c>
      <c r="C65" s="25">
        <v>31</v>
      </c>
      <c r="D65" s="26">
        <v>20.206157640000001</v>
      </c>
      <c r="E65" s="36">
        <f t="shared" si="5"/>
        <v>0.99259259259259269</v>
      </c>
      <c r="F65" s="28">
        <f t="shared" si="1"/>
        <v>5.2111111111111112</v>
      </c>
      <c r="G65" s="28">
        <f t="shared" si="8"/>
        <v>1.0978279030910609</v>
      </c>
      <c r="H65" s="29">
        <f t="shared" si="3"/>
        <v>105.29653259066667</v>
      </c>
      <c r="I65" s="30">
        <f t="shared" si="4"/>
        <v>95.913514581103428</v>
      </c>
    </row>
    <row r="66" spans="1:9" ht="13.5" thickBot="1" x14ac:dyDescent="0.25">
      <c r="A66" s="70" t="s">
        <v>16</v>
      </c>
      <c r="B66" s="33">
        <v>52</v>
      </c>
      <c r="C66" s="34">
        <v>32</v>
      </c>
      <c r="D66" s="35">
        <v>11.850326519999999</v>
      </c>
      <c r="E66" s="36">
        <f t="shared" si="5"/>
        <v>1</v>
      </c>
      <c r="F66" s="37">
        <f t="shared" si="1"/>
        <v>5.25</v>
      </c>
      <c r="G66" s="37">
        <f>J8</f>
        <v>1.07</v>
      </c>
      <c r="H66" s="38">
        <f>F66*D66</f>
        <v>62.214214229999996</v>
      </c>
      <c r="I66" s="38">
        <f t="shared" si="4"/>
        <v>58.144125448598125</v>
      </c>
    </row>
    <row r="67" spans="1:9" x14ac:dyDescent="0.2">
      <c r="B67" s="24">
        <v>53</v>
      </c>
      <c r="C67" s="25">
        <v>33</v>
      </c>
      <c r="D67" s="26">
        <v>8.1678677999999998</v>
      </c>
      <c r="E67" s="27">
        <f t="shared" ref="E67:E72" si="9">E66</f>
        <v>1</v>
      </c>
      <c r="F67" s="28">
        <f t="shared" si="1"/>
        <v>5.25</v>
      </c>
      <c r="G67" s="28">
        <f>G66</f>
        <v>1.07</v>
      </c>
      <c r="H67" s="29">
        <f t="shared" si="3"/>
        <v>42.881305949999998</v>
      </c>
      <c r="I67" s="30">
        <f t="shared" si="4"/>
        <v>40.075986869158875</v>
      </c>
    </row>
    <row r="68" spans="1:9" x14ac:dyDescent="0.2">
      <c r="B68" s="39">
        <v>54</v>
      </c>
      <c r="C68" s="40">
        <v>34</v>
      </c>
      <c r="D68" s="41">
        <v>3.829653</v>
      </c>
      <c r="E68" s="42">
        <f t="shared" si="9"/>
        <v>1</v>
      </c>
      <c r="F68" s="43">
        <f t="shared" si="1"/>
        <v>5.25</v>
      </c>
      <c r="G68" s="43">
        <f>G66</f>
        <v>1.07</v>
      </c>
      <c r="H68" s="44">
        <f t="shared" si="3"/>
        <v>20.10567825</v>
      </c>
      <c r="I68" s="45">
        <f t="shared" si="4"/>
        <v>18.790353504672897</v>
      </c>
    </row>
    <row r="69" spans="1:9" x14ac:dyDescent="0.2">
      <c r="B69" s="24">
        <v>55</v>
      </c>
      <c r="C69" s="25">
        <v>35</v>
      </c>
      <c r="D69" s="26">
        <v>2.0913624</v>
      </c>
      <c r="E69" s="27">
        <f t="shared" si="9"/>
        <v>1</v>
      </c>
      <c r="F69" s="28">
        <f t="shared" si="1"/>
        <v>5.25</v>
      </c>
      <c r="G69" s="28">
        <f>B8</f>
        <v>1.07</v>
      </c>
      <c r="H69" s="29">
        <f t="shared" si="3"/>
        <v>10.9796526</v>
      </c>
      <c r="I69" s="30">
        <f t="shared" si="4"/>
        <v>10.261357570093457</v>
      </c>
    </row>
    <row r="70" spans="1:9" x14ac:dyDescent="0.2">
      <c r="B70" s="20">
        <v>56</v>
      </c>
      <c r="C70" s="21">
        <v>36</v>
      </c>
      <c r="D70" s="22">
        <v>1.2075572400000001</v>
      </c>
      <c r="E70" s="23">
        <f t="shared" si="9"/>
        <v>1</v>
      </c>
      <c r="F70" s="43">
        <f t="shared" si="1"/>
        <v>5.25</v>
      </c>
      <c r="G70" s="46">
        <f>G69</f>
        <v>1.07</v>
      </c>
      <c r="H70" s="44">
        <f t="shared" si="3"/>
        <v>6.3396755100000002</v>
      </c>
      <c r="I70" s="45">
        <f t="shared" si="4"/>
        <v>5.9249303831775695</v>
      </c>
    </row>
    <row r="71" spans="1:9" x14ac:dyDescent="0.2">
      <c r="B71" s="24">
        <v>57</v>
      </c>
      <c r="C71" s="25">
        <v>37</v>
      </c>
      <c r="D71" s="26">
        <v>0.52179816000000001</v>
      </c>
      <c r="E71" s="27">
        <f t="shared" si="9"/>
        <v>1</v>
      </c>
      <c r="F71" s="43">
        <f t="shared" si="1"/>
        <v>5.25</v>
      </c>
      <c r="G71" s="28">
        <f>G70</f>
        <v>1.07</v>
      </c>
      <c r="H71" s="44">
        <f t="shared" si="3"/>
        <v>2.7394403400000003</v>
      </c>
      <c r="I71" s="45">
        <f t="shared" si="4"/>
        <v>2.5602246168224299</v>
      </c>
    </row>
    <row r="72" spans="1:9" ht="13.5" thickBot="1" x14ac:dyDescent="0.25">
      <c r="B72" s="49">
        <v>58</v>
      </c>
      <c r="C72" s="50">
        <v>38</v>
      </c>
      <c r="D72" s="51">
        <v>0.4013832</v>
      </c>
      <c r="E72" s="52">
        <f t="shared" si="9"/>
        <v>1</v>
      </c>
      <c r="F72" s="53">
        <f t="shared" si="1"/>
        <v>5.25</v>
      </c>
      <c r="G72" s="53">
        <f>G71</f>
        <v>1.07</v>
      </c>
      <c r="H72" s="54">
        <f t="shared" si="3"/>
        <v>2.1072617999999999</v>
      </c>
      <c r="I72" s="55">
        <f t="shared" si="4"/>
        <v>1.9694035514018688</v>
      </c>
    </row>
    <row r="73" spans="1:9" ht="13.5" thickBot="1" x14ac:dyDescent="0.25">
      <c r="G73" s="57" t="s">
        <v>17</v>
      </c>
      <c r="H73" s="58">
        <f>SUM(H15:H72)</f>
        <v>39132.174011812014</v>
      </c>
      <c r="I73" s="59">
        <f>SUM(I15:I72)</f>
        <v>23464.076637585022</v>
      </c>
    </row>
    <row r="74" spans="1:9" ht="13.5" thickBot="1" x14ac:dyDescent="0.25"/>
    <row r="75" spans="1:9" ht="18.75" thickBot="1" x14ac:dyDescent="0.3">
      <c r="H75" s="73" t="s">
        <v>18</v>
      </c>
      <c r="I75" s="74">
        <f>H73/I73</f>
        <v>1.6677483037678822</v>
      </c>
    </row>
  </sheetData>
  <mergeCells count="6">
    <mergeCell ref="B13:D13"/>
    <mergeCell ref="F6:F7"/>
    <mergeCell ref="G6:G7"/>
    <mergeCell ref="A3:C3"/>
    <mergeCell ref="D6:D7"/>
    <mergeCell ref="E6:E7"/>
  </mergeCells>
  <pageMargins left="0.47244094488188981" right="0.35433070866141736" top="0.6692913385826772" bottom="0.78740157480314965" header="0.35433070866141736" footer="0.55118110236220474"/>
  <pageSetup paperSize="9" scale="69" fitToHeight="2" orientation="portrait" r:id="rId1"/>
  <headerFooter alignWithMargins="0">
    <oddHeader>&amp;L&amp;D&amp;C&amp;F&amp;R&amp;A</oddHeader>
  </headerFooter>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workbookViewId="0">
      <selection activeCell="D22" sqref="D22"/>
    </sheetView>
  </sheetViews>
  <sheetFormatPr baseColWidth="10" defaultColWidth="9.140625" defaultRowHeight="12.75" x14ac:dyDescent="0.2"/>
  <cols>
    <col min="1" max="1" width="98.42578125" style="139" customWidth="1"/>
    <col min="2" max="2" width="9.140625" style="139"/>
    <col min="3" max="3" width="9.140625" style="139" customWidth="1"/>
    <col min="4" max="4" width="12" style="139" customWidth="1"/>
    <col min="5" max="5" width="6.140625" style="139" customWidth="1"/>
    <col min="6" max="16384" width="9.140625" style="139"/>
  </cols>
  <sheetData>
    <row r="1" spans="1:9" x14ac:dyDescent="0.2">
      <c r="A1" s="175" t="s">
        <v>65</v>
      </c>
    </row>
    <row r="2" spans="1:9" ht="15.75" x14ac:dyDescent="0.25">
      <c r="A2" s="176">
        <v>42539</v>
      </c>
    </row>
    <row r="3" spans="1:9" ht="15.75" x14ac:dyDescent="0.25">
      <c r="A3" s="140"/>
    </row>
    <row r="4" spans="1:9" ht="15.75" x14ac:dyDescent="0.25">
      <c r="A4" s="141" t="s">
        <v>27</v>
      </c>
      <c r="C4" s="158"/>
    </row>
    <row r="5" spans="1:9" ht="31.5" x14ac:dyDescent="0.25">
      <c r="A5" s="142" t="s">
        <v>31</v>
      </c>
      <c r="C5" s="159"/>
    </row>
    <row r="6" spans="1:9" ht="15.75" x14ac:dyDescent="0.25">
      <c r="A6" s="143"/>
      <c r="C6" s="164"/>
    </row>
    <row r="7" spans="1:9" ht="32.25" customHeight="1" x14ac:dyDescent="0.25">
      <c r="A7" s="142" t="s">
        <v>47</v>
      </c>
      <c r="C7" s="159"/>
    </row>
    <row r="8" spans="1:9" ht="15.75" x14ac:dyDescent="0.25">
      <c r="A8" s="142"/>
      <c r="C8" s="159"/>
    </row>
    <row r="9" spans="1:9" ht="48" customHeight="1" x14ac:dyDescent="0.25">
      <c r="A9" s="144" t="s">
        <v>66</v>
      </c>
      <c r="C9" s="165"/>
    </row>
    <row r="10" spans="1:9" ht="15.75" x14ac:dyDescent="0.25">
      <c r="A10" s="145"/>
      <c r="C10" s="163"/>
      <c r="D10" s="146" t="s">
        <v>57</v>
      </c>
      <c r="E10" s="147"/>
      <c r="F10" s="147"/>
      <c r="G10" s="147"/>
      <c r="H10" s="147"/>
    </row>
    <row r="11" spans="1:9" ht="15.75" x14ac:dyDescent="0.25">
      <c r="A11" s="141" t="s">
        <v>26</v>
      </c>
      <c r="C11" s="158"/>
      <c r="D11" s="100"/>
      <c r="F11" s="100" t="s">
        <v>16</v>
      </c>
      <c r="G11" s="100" t="s">
        <v>15</v>
      </c>
      <c r="H11" s="100" t="s">
        <v>14</v>
      </c>
      <c r="I11" s="100" t="s">
        <v>13</v>
      </c>
    </row>
    <row r="12" spans="1:9" ht="81" customHeight="1" x14ac:dyDescent="0.25">
      <c r="A12" s="144" t="s">
        <v>67</v>
      </c>
      <c r="C12" s="165"/>
      <c r="D12" s="148" t="s">
        <v>53</v>
      </c>
      <c r="F12" s="149">
        <v>32</v>
      </c>
      <c r="G12" s="150">
        <v>25</v>
      </c>
      <c r="H12" s="150">
        <v>15</v>
      </c>
      <c r="I12" s="150">
        <v>5</v>
      </c>
    </row>
    <row r="13" spans="1:9" ht="15.75" x14ac:dyDescent="0.25">
      <c r="A13" s="144"/>
      <c r="D13" s="190" t="s">
        <v>58</v>
      </c>
      <c r="E13" s="100" t="s">
        <v>59</v>
      </c>
      <c r="F13" s="100">
        <v>-10</v>
      </c>
      <c r="G13" s="100">
        <v>-10</v>
      </c>
      <c r="H13" s="100">
        <v>-10</v>
      </c>
      <c r="I13" s="100">
        <v>-10</v>
      </c>
    </row>
    <row r="14" spans="1:9" ht="15.75" x14ac:dyDescent="0.25">
      <c r="A14" s="141" t="s">
        <v>30</v>
      </c>
      <c r="C14" s="158"/>
      <c r="D14" s="190"/>
      <c r="E14" s="100" t="s">
        <v>60</v>
      </c>
      <c r="F14" s="100">
        <v>-35</v>
      </c>
      <c r="G14" s="100">
        <v>-35</v>
      </c>
      <c r="H14" s="100">
        <v>-35</v>
      </c>
      <c r="I14" s="100">
        <v>-35</v>
      </c>
    </row>
    <row r="15" spans="1:9" ht="47.25" customHeight="1" x14ac:dyDescent="0.25">
      <c r="A15" s="159" t="s">
        <v>68</v>
      </c>
      <c r="C15" s="159"/>
    </row>
    <row r="16" spans="1:9" ht="6.75" customHeight="1" x14ac:dyDescent="0.25">
      <c r="A16" s="158"/>
      <c r="C16" s="163"/>
    </row>
    <row r="17" spans="1:3" ht="15.75" x14ac:dyDescent="0.25">
      <c r="A17" s="160" t="s">
        <v>48</v>
      </c>
      <c r="C17" s="163"/>
    </row>
    <row r="18" spans="1:3" ht="15.75" x14ac:dyDescent="0.25">
      <c r="A18" s="161" t="s">
        <v>49</v>
      </c>
      <c r="C18" s="71"/>
    </row>
    <row r="19" spans="1:3" ht="15.75" x14ac:dyDescent="0.25">
      <c r="A19" s="161" t="s">
        <v>50</v>
      </c>
      <c r="C19" s="163"/>
    </row>
    <row r="20" spans="1:3" s="147" customFormat="1" ht="15.75" x14ac:dyDescent="0.25">
      <c r="A20" s="161" t="s">
        <v>52</v>
      </c>
    </row>
    <row r="21" spans="1:3" s="147" customFormat="1" ht="31.5" x14ac:dyDescent="0.25">
      <c r="A21" s="161" t="s">
        <v>69</v>
      </c>
    </row>
    <row r="22" spans="1:3" ht="47.25" x14ac:dyDescent="0.25">
      <c r="A22" s="162" t="s">
        <v>51</v>
      </c>
    </row>
    <row r="23" spans="1:3" ht="15.75" x14ac:dyDescent="0.25">
      <c r="A23" s="159"/>
    </row>
  </sheetData>
  <mergeCells count="1">
    <mergeCell ref="D13:D1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4</vt:i4>
      </vt:variant>
    </vt:vector>
  </HeadingPairs>
  <TitlesOfParts>
    <vt:vector size="9" baseType="lpstr">
      <vt:lpstr>Cond Unit MT - Fix CAP+Stepless</vt:lpstr>
      <vt:lpstr>Cond Unit MT - Step CAP</vt:lpstr>
      <vt:lpstr>Cond Unit LT - Fix Cap+Stepless</vt:lpstr>
      <vt:lpstr>Cond Unit LT - Step CAP</vt:lpstr>
      <vt:lpstr>ReadMe</vt:lpstr>
      <vt:lpstr>'Cond Unit LT - Fix Cap+Stepless'!Druckbereich</vt:lpstr>
      <vt:lpstr>'Cond Unit LT - Step CAP'!Druckbereich</vt:lpstr>
      <vt:lpstr>'Cond Unit MT - Fix CAP+Stepless'!Druckbereich</vt:lpstr>
      <vt:lpstr>'Cond Unit MT - Step CAP'!Druckbereich</vt:lpstr>
    </vt:vector>
  </TitlesOfParts>
  <Company>European Commission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BAILLLE</dc:creator>
  <cp:lastModifiedBy>Renz, Hermann</cp:lastModifiedBy>
  <cp:lastPrinted>2012-04-04T14:15:52Z</cp:lastPrinted>
  <dcterms:created xsi:type="dcterms:W3CDTF">2011-11-29T08:35:27Z</dcterms:created>
  <dcterms:modified xsi:type="dcterms:W3CDTF">2016-06-18T15:38:37Z</dcterms:modified>
</cp:coreProperties>
</file>