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ml.chartshapes+xml"/>
  <Override PartName="/xl/charts/chart4.xml" ContentType="application/vnd.openxmlformats-officedocument.drawingml.chart+xml"/>
  <Override PartName="/xl/drawings/drawing6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-15" windowWidth="14520" windowHeight="11640" activeTab="2"/>
  </bookViews>
  <sheets>
    <sheet name="Figure_1" sheetId="1" r:id="rId1"/>
    <sheet name="Table_1" sheetId="4" r:id="rId2"/>
    <sheet name="Figure_2" sheetId="5" r:id="rId3"/>
    <sheet name="Figure_3" sheetId="7" r:id="rId4"/>
    <sheet name="Source for Fig_2" sheetId="8" r:id="rId5"/>
    <sheet name="env_air_gge" sheetId="3" state="hidden" r:id="rId6"/>
    <sheet name="env_air_gge_sectors" sheetId="9" r:id="rId7"/>
    <sheet name="Sheet1" sheetId="10" state="hidden" r:id="rId8"/>
    <sheet name="Table 2" sheetId="11" r:id="rId9"/>
  </sheets>
  <definedNames>
    <definedName name="_xlnm._FilterDatabase" localSheetId="4" hidden="1">'Source for Fig_2'!$A$11:$F$48</definedName>
    <definedName name="_xlnm.Print_Area" localSheetId="5">env_air_gge!$A$11:$AE$42</definedName>
    <definedName name="_xlnm.Print_Area" localSheetId="0">Figure_1!$B$3:$Y$14</definedName>
    <definedName name="_xlnm.Print_Area" localSheetId="2">Figure_2!$C$1:$H$1</definedName>
    <definedName name="_xlnm.Print_Area" localSheetId="3">Figure_3!$C$15:$L$40</definedName>
    <definedName name="_xlnm.Print_Area" localSheetId="4">'Source for Fig_2'!$C$6:$G$48</definedName>
    <definedName name="_xlnm.Print_Area" localSheetId="1">Table_1!$B$1:$N$45</definedName>
  </definedNames>
  <calcPr calcId="145621"/>
</workbook>
</file>

<file path=xl/calcChain.xml><?xml version="1.0" encoding="utf-8"?>
<calcChain xmlns="http://schemas.openxmlformats.org/spreadsheetml/2006/main">
  <c r="AF13" i="3" l="1"/>
  <c r="AF14" i="3"/>
  <c r="AF15" i="3"/>
  <c r="AF16" i="3"/>
  <c r="AF17" i="3"/>
  <c r="AF18" i="3"/>
  <c r="AF19" i="3"/>
  <c r="AF20" i="3"/>
  <c r="AF21" i="3"/>
  <c r="AF22" i="3"/>
  <c r="AF23" i="3"/>
  <c r="AF24" i="3"/>
  <c r="AF25" i="3"/>
  <c r="AF26" i="3"/>
  <c r="AF27" i="3"/>
  <c r="AF28" i="3"/>
  <c r="AF29" i="3"/>
  <c r="AF30" i="3"/>
  <c r="AF31" i="3"/>
  <c r="AF32" i="3"/>
  <c r="AF33" i="3"/>
  <c r="AF34" i="3"/>
  <c r="AF35" i="3"/>
  <c r="AF36" i="3"/>
  <c r="AF37" i="3"/>
  <c r="AF38" i="3"/>
  <c r="AF39" i="3"/>
  <c r="AF40" i="3"/>
  <c r="AF41" i="3"/>
  <c r="AF42" i="3"/>
  <c r="AF43" i="3"/>
  <c r="AF44" i="3"/>
  <c r="AF45" i="3"/>
  <c r="AF12" i="3"/>
  <c r="AG13" i="3"/>
  <c r="AG14" i="3"/>
  <c r="AG15" i="3"/>
  <c r="AG16" i="3"/>
  <c r="AG17" i="3"/>
  <c r="AG18" i="3"/>
  <c r="AG19" i="3"/>
  <c r="AG20" i="3"/>
  <c r="AG21" i="3"/>
  <c r="AG22" i="3"/>
  <c r="AG23" i="3"/>
  <c r="AG24" i="3"/>
  <c r="AG25" i="3"/>
  <c r="AG26" i="3"/>
  <c r="AG27" i="3"/>
  <c r="AG28" i="3"/>
  <c r="AG29" i="3"/>
  <c r="AG30" i="3"/>
  <c r="AG31" i="3"/>
  <c r="AG32" i="3"/>
  <c r="AG33" i="3"/>
  <c r="AG34" i="3"/>
  <c r="AG35" i="3"/>
  <c r="AG36" i="3"/>
  <c r="AG37" i="3"/>
  <c r="AG38" i="3"/>
  <c r="AG39" i="3"/>
  <c r="AG40" i="3"/>
  <c r="AG41" i="3"/>
  <c r="AG42" i="3"/>
  <c r="AG43" i="3"/>
  <c r="AG44" i="3"/>
  <c r="AG45" i="3"/>
  <c r="AG12" i="3"/>
  <c r="AC7" i="1"/>
  <c r="AC6" i="1"/>
  <c r="AC5" i="1"/>
  <c r="AH12" i="3"/>
  <c r="AE13" i="3"/>
  <c r="AE14" i="3"/>
  <c r="AE15" i="3"/>
  <c r="AE16" i="3"/>
  <c r="AE17" i="3"/>
  <c r="AE18" i="3"/>
  <c r="AE19" i="3"/>
  <c r="AE20" i="3"/>
  <c r="AE21" i="3"/>
  <c r="AE22" i="3"/>
  <c r="AE23" i="3"/>
  <c r="AE24" i="3"/>
  <c r="AE25" i="3"/>
  <c r="AE26" i="3"/>
  <c r="AE27" i="3"/>
  <c r="AE28" i="3"/>
  <c r="AE29" i="3"/>
  <c r="AE30" i="3"/>
  <c r="AE31" i="3"/>
  <c r="AE32" i="3"/>
  <c r="AE33" i="3"/>
  <c r="AE34" i="3"/>
  <c r="AE35" i="3"/>
  <c r="AE36" i="3"/>
  <c r="AE37" i="3"/>
  <c r="AE38" i="3"/>
  <c r="AE39" i="3"/>
  <c r="AE40" i="3"/>
  <c r="AE41" i="3"/>
  <c r="AE42" i="3"/>
  <c r="AE43" i="3"/>
  <c r="AE44" i="3"/>
  <c r="AE45" i="3"/>
  <c r="AE12" i="3"/>
  <c r="AC13" i="3"/>
  <c r="AC14" i="3"/>
  <c r="AC15" i="3"/>
  <c r="AD15" i="3"/>
  <c r="AC16" i="3"/>
  <c r="AD16" i="3"/>
  <c r="AC17" i="3"/>
  <c r="AC18" i="3"/>
  <c r="AC19" i="3"/>
  <c r="AC20" i="3"/>
  <c r="AD20" i="3"/>
  <c r="AC21" i="3"/>
  <c r="AC22" i="3"/>
  <c r="AC23" i="3"/>
  <c r="AC24" i="3"/>
  <c r="AC25" i="3"/>
  <c r="AC26" i="3"/>
  <c r="AC27" i="3"/>
  <c r="AD27" i="3"/>
  <c r="AC28" i="3"/>
  <c r="AD28" i="3"/>
  <c r="AC29" i="3"/>
  <c r="AC30" i="3"/>
  <c r="AD30" i="3"/>
  <c r="AC31" i="3"/>
  <c r="AD31" i="3"/>
  <c r="AC32" i="3"/>
  <c r="AD32" i="3"/>
  <c r="AC33" i="3"/>
  <c r="AC34" i="3"/>
  <c r="AC35" i="3"/>
  <c r="AC36" i="3"/>
  <c r="AD36" i="3"/>
  <c r="AC37" i="3"/>
  <c r="AC38" i="3"/>
  <c r="AC39" i="3"/>
  <c r="AC40" i="3"/>
  <c r="AC41" i="3"/>
  <c r="AC42" i="3"/>
  <c r="AC43" i="3"/>
  <c r="AD43" i="3"/>
  <c r="AC44" i="3"/>
  <c r="AD44" i="3"/>
  <c r="AC45" i="3"/>
  <c r="AC12" i="3"/>
  <c r="I35" i="4"/>
  <c r="I36" i="4"/>
  <c r="I37" i="4"/>
  <c r="I38" i="4"/>
  <c r="I39" i="4"/>
  <c r="I9" i="4"/>
  <c r="J9" i="4"/>
  <c r="I10" i="4"/>
  <c r="I11" i="4"/>
  <c r="I12" i="4"/>
  <c r="I13" i="4"/>
  <c r="J13" i="4"/>
  <c r="I14" i="4"/>
  <c r="I15" i="4"/>
  <c r="I16" i="4"/>
  <c r="I17" i="4"/>
  <c r="J17" i="4"/>
  <c r="I18" i="4"/>
  <c r="I19" i="4"/>
  <c r="J19" i="4"/>
  <c r="I20" i="4"/>
  <c r="I21" i="4"/>
  <c r="J21" i="4"/>
  <c r="I22" i="4"/>
  <c r="J22" i="4"/>
  <c r="I23" i="4"/>
  <c r="I24" i="4"/>
  <c r="I25" i="4"/>
  <c r="I26" i="4"/>
  <c r="J26" i="4"/>
  <c r="I27" i="4"/>
  <c r="J27" i="4"/>
  <c r="I28" i="4"/>
  <c r="I29" i="4"/>
  <c r="I30" i="4"/>
  <c r="J30" i="4"/>
  <c r="I31" i="4"/>
  <c r="I32" i="4"/>
  <c r="I33" i="4"/>
  <c r="I34" i="4"/>
  <c r="J34" i="4"/>
  <c r="I8" i="4"/>
  <c r="I7" i="4"/>
  <c r="J7" i="4"/>
  <c r="I6" i="4"/>
  <c r="J29" i="4"/>
  <c r="F48" i="8"/>
  <c r="D48" i="8"/>
  <c r="F27" i="8"/>
  <c r="F19" i="8"/>
  <c r="F21" i="8"/>
  <c r="F23" i="8"/>
  <c r="F24" i="8"/>
  <c r="F17" i="8"/>
  <c r="F38" i="8"/>
  <c r="F33" i="8"/>
  <c r="F40" i="8"/>
  <c r="F31" i="8"/>
  <c r="F26" i="8"/>
  <c r="F28" i="8"/>
  <c r="F41" i="8"/>
  <c r="F15" i="8"/>
  <c r="F14" i="8"/>
  <c r="F32" i="8"/>
  <c r="F22" i="8"/>
  <c r="F36" i="8"/>
  <c r="F34" i="8"/>
  <c r="F37" i="8"/>
  <c r="F30" i="8"/>
  <c r="F39" i="8"/>
  <c r="F16" i="8"/>
  <c r="F35" i="8"/>
  <c r="F18" i="8"/>
  <c r="F29" i="8"/>
  <c r="F25" i="8"/>
  <c r="F20" i="8"/>
  <c r="F12" i="8"/>
  <c r="D27" i="8"/>
  <c r="E27" i="8"/>
  <c r="D19" i="8"/>
  <c r="E19" i="8"/>
  <c r="D21" i="8"/>
  <c r="E21" i="8"/>
  <c r="D23" i="8"/>
  <c r="E23" i="8"/>
  <c r="D24" i="8"/>
  <c r="E24" i="8"/>
  <c r="D17" i="8"/>
  <c r="E17" i="8"/>
  <c r="D38" i="8"/>
  <c r="E38" i="8"/>
  <c r="D33" i="8"/>
  <c r="E33" i="8"/>
  <c r="D40" i="8"/>
  <c r="E40" i="8"/>
  <c r="D31" i="8"/>
  <c r="E31" i="8"/>
  <c r="D26" i="8"/>
  <c r="E26" i="8"/>
  <c r="D28" i="8"/>
  <c r="E28" i="8"/>
  <c r="D41" i="8"/>
  <c r="E41" i="8"/>
  <c r="D15" i="8"/>
  <c r="E15" i="8"/>
  <c r="D14" i="8"/>
  <c r="E14" i="8"/>
  <c r="D32" i="8"/>
  <c r="E32" i="8"/>
  <c r="D22" i="8"/>
  <c r="E22" i="8"/>
  <c r="D36" i="8"/>
  <c r="E36" i="8"/>
  <c r="D34" i="8"/>
  <c r="E34" i="8"/>
  <c r="D37" i="8"/>
  <c r="E37" i="8"/>
  <c r="D30" i="8"/>
  <c r="E30" i="8"/>
  <c r="D39" i="8"/>
  <c r="E39" i="8"/>
  <c r="D16" i="8"/>
  <c r="E16" i="8"/>
  <c r="D35" i="8"/>
  <c r="E35" i="8"/>
  <c r="D18" i="8"/>
  <c r="E18" i="8"/>
  <c r="D29" i="8"/>
  <c r="E29" i="8"/>
  <c r="D25" i="8"/>
  <c r="E25" i="8"/>
  <c r="D20" i="8"/>
  <c r="E20" i="8"/>
  <c r="D12" i="8"/>
  <c r="E12" i="8" s="1"/>
  <c r="O7" i="1"/>
  <c r="C24" i="9"/>
  <c r="I17" i="9"/>
  <c r="E10" i="7"/>
  <c r="I16" i="9"/>
  <c r="E9" i="7"/>
  <c r="I15" i="9"/>
  <c r="E8" i="7"/>
  <c r="I14" i="9"/>
  <c r="I13" i="9"/>
  <c r="E6" i="7"/>
  <c r="I12" i="9"/>
  <c r="E5" i="7"/>
  <c r="H12" i="9"/>
  <c r="D5" i="7"/>
  <c r="H17" i="9"/>
  <c r="D10" i="7"/>
  <c r="H16" i="9"/>
  <c r="D9" i="7"/>
  <c r="F9" i="7"/>
  <c r="H15" i="9"/>
  <c r="D8" i="7"/>
  <c r="H14" i="9"/>
  <c r="H13" i="9"/>
  <c r="D6" i="7"/>
  <c r="F6" i="7"/>
  <c r="E11" i="7"/>
  <c r="G11" i="7"/>
  <c r="D11" i="7"/>
  <c r="F11" i="7"/>
  <c r="E48" i="8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7" i="4"/>
  <c r="H6" i="4"/>
  <c r="G6" i="4"/>
  <c r="F6" i="4"/>
  <c r="E6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7" i="4"/>
  <c r="D6" i="4"/>
  <c r="J6" i="4"/>
  <c r="D6" i="1"/>
  <c r="D7" i="1"/>
  <c r="E6" i="1"/>
  <c r="E5" i="1"/>
  <c r="E7" i="1"/>
  <c r="F6" i="1"/>
  <c r="G6" i="1"/>
  <c r="G5" i="1"/>
  <c r="G7" i="1"/>
  <c r="H6" i="1"/>
  <c r="H7" i="1"/>
  <c r="I6" i="1"/>
  <c r="I7" i="1"/>
  <c r="J6" i="1"/>
  <c r="J7" i="1"/>
  <c r="K6" i="1"/>
  <c r="K7" i="1"/>
  <c r="L6" i="1"/>
  <c r="L7" i="1"/>
  <c r="M6" i="1"/>
  <c r="M7" i="1"/>
  <c r="N6" i="1"/>
  <c r="O6" i="1"/>
  <c r="O5" i="1"/>
  <c r="P6" i="1"/>
  <c r="P7" i="1"/>
  <c r="Q6" i="1"/>
  <c r="Q5" i="1"/>
  <c r="R6" i="1"/>
  <c r="R7" i="1"/>
  <c r="S6" i="1"/>
  <c r="S7" i="1"/>
  <c r="T6" i="1"/>
  <c r="T7" i="1"/>
  <c r="U6" i="1"/>
  <c r="V6" i="1"/>
  <c r="V7" i="1"/>
  <c r="W6" i="1"/>
  <c r="W7" i="1"/>
  <c r="X6" i="1"/>
  <c r="X7" i="1"/>
  <c r="Y6" i="1"/>
  <c r="Y7" i="1"/>
  <c r="Z6" i="1"/>
  <c r="Z5" i="1"/>
  <c r="Z7" i="1"/>
  <c r="AA6" i="1"/>
  <c r="AA7" i="1"/>
  <c r="AB6" i="1"/>
  <c r="AB5" i="1"/>
  <c r="AB7" i="1"/>
  <c r="AD14" i="3"/>
  <c r="AD18" i="3"/>
  <c r="AD22" i="3"/>
  <c r="AD26" i="3"/>
  <c r="AD34" i="3"/>
  <c r="AD38" i="3"/>
  <c r="AD42" i="3"/>
  <c r="AD13" i="3"/>
  <c r="AD17" i="3"/>
  <c r="AD19" i="3"/>
  <c r="AD21" i="3"/>
  <c r="AD23" i="3"/>
  <c r="AD24" i="3"/>
  <c r="AD25" i="3"/>
  <c r="AD29" i="3"/>
  <c r="AD33" i="3"/>
  <c r="AD35" i="3"/>
  <c r="AD37" i="3"/>
  <c r="AD39" i="3"/>
  <c r="AD40" i="3"/>
  <c r="AD41" i="3"/>
  <c r="AD45" i="3"/>
  <c r="AD12" i="3"/>
  <c r="C6" i="1"/>
  <c r="D5" i="1"/>
  <c r="C5" i="1"/>
  <c r="E7" i="7"/>
  <c r="G7" i="7"/>
  <c r="D7" i="7"/>
  <c r="F7" i="7"/>
  <c r="J33" i="4"/>
  <c r="J8" i="4"/>
  <c r="K5" i="1"/>
  <c r="I5" i="1"/>
  <c r="J11" i="4"/>
  <c r="R5" i="1"/>
  <c r="U5" i="1"/>
  <c r="V5" i="1"/>
  <c r="N7" i="1"/>
  <c r="F7" i="1"/>
  <c r="J28" i="4"/>
  <c r="T5" i="1"/>
  <c r="H5" i="1"/>
  <c r="U7" i="1"/>
  <c r="Q7" i="1"/>
  <c r="W5" i="1"/>
  <c r="J25" i="4"/>
  <c r="X5" i="1"/>
  <c r="J5" i="1"/>
  <c r="F10" i="7"/>
  <c r="F5" i="7"/>
  <c r="G5" i="7"/>
  <c r="G9" i="7"/>
  <c r="G6" i="7"/>
  <c r="G10" i="7"/>
  <c r="F8" i="7"/>
  <c r="G8" i="7"/>
  <c r="AA5" i="1"/>
  <c r="AC9" i="1"/>
  <c r="M5" i="1"/>
  <c r="S5" i="1"/>
  <c r="L5" i="1"/>
  <c r="AC8" i="1"/>
  <c r="Y5" i="1"/>
  <c r="P5" i="1"/>
  <c r="N5" i="1"/>
  <c r="F5" i="1"/>
  <c r="C7" i="1"/>
  <c r="J20" i="4"/>
  <c r="J16" i="4"/>
  <c r="J14" i="4"/>
  <c r="J10" i="4"/>
  <c r="J15" i="4"/>
  <c r="J24" i="4"/>
  <c r="J18" i="4"/>
  <c r="J12" i="4"/>
  <c r="J31" i="4"/>
  <c r="J23" i="4"/>
  <c r="J32" i="4"/>
</calcChain>
</file>

<file path=xl/sharedStrings.xml><?xml version="1.0" encoding="utf-8"?>
<sst xmlns="http://schemas.openxmlformats.org/spreadsheetml/2006/main" count="229" uniqueCount="178">
  <si>
    <t>Lithuania</t>
  </si>
  <si>
    <t>Latvia</t>
  </si>
  <si>
    <t>Romania</t>
  </si>
  <si>
    <t>Estonia</t>
  </si>
  <si>
    <t>Bulgaria</t>
  </si>
  <si>
    <t>Slovakia</t>
  </si>
  <si>
    <t>Hungary</t>
  </si>
  <si>
    <t>Czech Republic</t>
  </si>
  <si>
    <t>Germany</t>
  </si>
  <si>
    <t>United Kingdom</t>
  </si>
  <si>
    <t>Poland</t>
  </si>
  <si>
    <t>Denmark</t>
  </si>
  <si>
    <t>Sweden</t>
  </si>
  <si>
    <t>Belgium</t>
  </si>
  <si>
    <t>France</t>
  </si>
  <si>
    <t>Luxembourg</t>
  </si>
  <si>
    <t>Italy</t>
  </si>
  <si>
    <t>Netherlands</t>
  </si>
  <si>
    <t>Slovenia</t>
  </si>
  <si>
    <t>Finland</t>
  </si>
  <si>
    <t>Austria</t>
  </si>
  <si>
    <t>Ireland</t>
  </si>
  <si>
    <t>Greece</t>
  </si>
  <si>
    <t>Portugal</t>
  </si>
  <si>
    <t>Spain</t>
  </si>
  <si>
    <t>Malta</t>
  </si>
  <si>
    <t>Cyprus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</si>
  <si>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</si>
  <si>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</si>
  <si>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</si>
  <si>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</si>
  <si>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</si>
  <si>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</si>
  <si>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</si>
  <si>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</si>
  <si>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</si>
  <si>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</si>
  <si>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</si>
  <si>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</si>
  <si>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</si>
  <si>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</si>
  <si>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</si>
  <si>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</si>
  <si>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</si>
  <si>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</si>
  <si>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</si>
  <si>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</si>
  <si>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</si>
  <si>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</si>
  <si>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</si>
  <si>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GEO/TIME</t>
  </si>
  <si>
    <t>UNIT</t>
  </si>
  <si>
    <t>Source of data</t>
  </si>
  <si>
    <t>Extracted on</t>
  </si>
  <si>
    <t>Last update</t>
  </si>
  <si>
    <t xml:space="preserve">EU-28 </t>
  </si>
  <si>
    <t>Croatia</t>
  </si>
  <si>
    <t xml:space="preserve">Share in EU-28* </t>
  </si>
  <si>
    <t>Agriculture</t>
  </si>
  <si>
    <t>GEO</t>
  </si>
  <si>
    <t>Transport including international aviation</t>
  </si>
  <si>
    <t>THS tonnes of CO2-eqv</t>
  </si>
  <si>
    <t>2013</t>
  </si>
  <si>
    <t>AIREMSECT</t>
  </si>
  <si>
    <t>AIREMSECT/TIME</t>
  </si>
  <si>
    <t>Industrial processes and product use</t>
  </si>
  <si>
    <t>Waste management</t>
  </si>
  <si>
    <t>Other sectors</t>
  </si>
  <si>
    <t>Total (without LULUCF, with int. aviation)</t>
  </si>
  <si>
    <t>Share 1990</t>
  </si>
  <si>
    <t>Fuel combustion and fugitive emissions from fuels (without transport)</t>
  </si>
  <si>
    <t>2014</t>
  </si>
  <si>
    <t>EU28 - European Union (28 countries)</t>
  </si>
  <si>
    <t>BE - Belgium</t>
  </si>
  <si>
    <t>BG - Bulgaria</t>
  </si>
  <si>
    <t>CZ - Czech Republic</t>
  </si>
  <si>
    <t>DK - Denmark</t>
  </si>
  <si>
    <t>DE - Germany (until 1990 former territory of the FRG)</t>
  </si>
  <si>
    <t>EE - Estonia</t>
  </si>
  <si>
    <t>IE - Ireland</t>
  </si>
  <si>
    <t>EL - Greece</t>
  </si>
  <si>
    <t>ES - Spain</t>
  </si>
  <si>
    <t>FR - France</t>
  </si>
  <si>
    <t>HR - Croatia</t>
  </si>
  <si>
    <t>IT - Italy</t>
  </si>
  <si>
    <t>CY - Cyprus</t>
  </si>
  <si>
    <t>LV - Latvia</t>
  </si>
  <si>
    <t>LT - Lithuania</t>
  </si>
  <si>
    <t>LU - Luxembourg</t>
  </si>
  <si>
    <t>HU - Hungary</t>
  </si>
  <si>
    <t>MT - Malta</t>
  </si>
  <si>
    <t>NL - Netherlands</t>
  </si>
  <si>
    <t>AT - Austria</t>
  </si>
  <si>
    <t>PL - Poland</t>
  </si>
  <si>
    <t>PT - Portugal</t>
  </si>
  <si>
    <t>RO - Romania</t>
  </si>
  <si>
    <t>SI - Slovenia</t>
  </si>
  <si>
    <t>SK - Slovakia</t>
  </si>
  <si>
    <t>FI - Finland</t>
  </si>
  <si>
    <t>SE - Sweden</t>
  </si>
  <si>
    <t>UK - United Kingdom</t>
  </si>
  <si>
    <t>European environment agency (EEA)</t>
  </si>
  <si>
    <t>AIRPOL</t>
  </si>
  <si>
    <t>CRF1 - Energy</t>
  </si>
  <si>
    <t>CRF1A2 - Fuel combustion in manufacturing industries and construction</t>
  </si>
  <si>
    <t>CRF1A3 - Fuel combustion in transport</t>
  </si>
  <si>
    <t>CRF1A4 - Other fuel combustion sectors</t>
  </si>
  <si>
    <t>CRF1A5 - Other fuel combustion sectors n.e.c.</t>
  </si>
  <si>
    <t>CRF1D1A - International aviation (memo item)</t>
  </si>
  <si>
    <t>CRF2 - Industrial processes and product use</t>
  </si>
  <si>
    <t>CRF3 - Agriculture</t>
  </si>
  <si>
    <t>CRF5 - Waste management</t>
  </si>
  <si>
    <t>CRF6 - Other sectors</t>
  </si>
  <si>
    <t>CRF1-6X4_MEMONIA - All sectors (excluding LULUCF and memo items, including international aviation)</t>
  </si>
  <si>
    <t>Transport (including international aviation)</t>
  </si>
  <si>
    <t>(Index 1990=100)</t>
  </si>
  <si>
    <t>Index (1990=100)</t>
  </si>
  <si>
    <t>Index 1990 = 100</t>
  </si>
  <si>
    <t>(Million tonnes of CO2 equivalents)</t>
  </si>
  <si>
    <t>(Percentage of total)</t>
  </si>
  <si>
    <t>Greenhouse gas emissions by source sector (source: EEA) [env_air_gge]</t>
  </si>
  <si>
    <t>2015</t>
  </si>
  <si>
    <t>IS - Iceland</t>
  </si>
  <si>
    <t>LI - Liechtenstein</t>
  </si>
  <si>
    <t>NO - Norway</t>
  </si>
  <si>
    <t>CH - Switzerland</t>
  </si>
  <si>
    <t>TR - Turkey</t>
  </si>
  <si>
    <t>Iceland</t>
  </si>
  <si>
    <t>Lichtenstein</t>
  </si>
  <si>
    <t>Norway</t>
  </si>
  <si>
    <t>Turkey</t>
  </si>
  <si>
    <t>Switzerland</t>
  </si>
  <si>
    <t>Liechtenstein</t>
  </si>
  <si>
    <t xml:space="preserve"> Index 1990=100</t>
  </si>
  <si>
    <t>Table 2: Three perspectives of greenhouse gas (GHG) emission statistics</t>
  </si>
  <si>
    <t>Perspective</t>
  </si>
  <si>
    <t>Statistical framework</t>
  </si>
  <si>
    <t>Purpose</t>
  </si>
  <si>
    <t>Related data sets</t>
  </si>
  <si>
    <t>Related SE article</t>
  </si>
  <si>
    <t>1 GHG emissions classified by economic activities</t>
  </si>
  <si>
    <t>Air Emissions Accounts (AEA) by Eurostat</t>
  </si>
  <si>
    <t>tailored for integrated environmental-economic analyses</t>
  </si>
  <si>
    <t>env_air_aa</t>
  </si>
  <si>
    <t>this article</t>
  </si>
  <si>
    <t>2 GHG emissions classified by technical processes</t>
  </si>
  <si>
    <t>GHG emission inventories by UN</t>
  </si>
  <si>
    <t>official international reporting framework for international climate policies (UNFCCC, EU MMR)</t>
  </si>
  <si>
    <t>env_air_gge</t>
  </si>
  <si>
    <t>link</t>
  </si>
  <si>
    <t>3 'footprints' = GHG emissions classified by final use of products</t>
  </si>
  <si>
    <t>Modelling results published by Eurostat</t>
  </si>
  <si>
    <t>one particular analytical application of AEA</t>
  </si>
  <si>
    <t>env_ac_io10</t>
  </si>
  <si>
    <t>THS_T - Thousand tonnes</t>
  </si>
  <si>
    <t xml:space="preserve">GHG - Greenhouse gases (CO2, N2O in CO2 equivalent, CH4 in CO2 equivalent, HFC in CO2 equivalent, PFC in CO2 equivalent, SF6 in CO2 equivalent, NF3 in CO2 equivalent) </t>
  </si>
  <si>
    <t>TOTX4_MEMONIA - All sectors and indirect CO2 (excluding LULUCF and memo items, including international aviation)</t>
  </si>
  <si>
    <t>% change 1990-2016</t>
  </si>
  <si>
    <t>abs change 1990-2016           million tonnes</t>
  </si>
  <si>
    <t>Figure 2: Total greenhouse gas emissions by countries (including international aviation, indirect CO2 and excluding LULUCF), 2016</t>
  </si>
  <si>
    <t>1990=100/2016</t>
  </si>
  <si>
    <t>change % 1990/2016</t>
  </si>
  <si>
    <t>abs 2016-1990</t>
  </si>
  <si>
    <t>Table 1: Total greenhouse gas emissions by countries (including international aviation, indirect  and excluding LULUCF), 1990 - 2016</t>
  </si>
  <si>
    <t>*Share in EU-28 total in year 2016</t>
  </si>
  <si>
    <t>Share 2016</t>
  </si>
  <si>
    <t>EU28</t>
  </si>
  <si>
    <t>2016</t>
  </si>
  <si>
    <t>CRF1A1 - Fuel combustion in energy industries</t>
  </si>
  <si>
    <t>08.06.18</t>
  </si>
  <si>
    <r>
      <t>Source:</t>
    </r>
    <r>
      <rPr>
        <sz val="9"/>
        <color indexed="8"/>
        <rFont val="Arial"/>
        <family val="2"/>
      </rPr>
      <t xml:space="preserve"> European Environment Agency (online data code:  [env_air_gge])</t>
    </r>
  </si>
  <si>
    <t>Figure 3: Greenhouse gas emissions, analysis by source sector, EU-28, 1990 and 2016</t>
  </si>
  <si>
    <r>
      <t>Source:</t>
    </r>
    <r>
      <rPr>
        <sz val="9"/>
        <color indexed="8"/>
        <rFont val="Arial"/>
        <family val="2"/>
      </rPr>
      <t xml:space="preserve"> European Environment Agency (online data code: env_air_gge)</t>
    </r>
  </si>
  <si>
    <r>
      <t>Source:</t>
    </r>
    <r>
      <rPr>
        <sz val="9"/>
        <rFont val="Arial"/>
        <family val="2"/>
      </rPr>
      <t xml:space="preserve"> European Environmental Agency (online data code: env_air_gge)</t>
    </r>
  </si>
  <si>
    <t>change %2015/2016</t>
  </si>
  <si>
    <r>
      <t>Figure 1: Greenhouse gas emissions (including international aviation, indirect CO</t>
    </r>
    <r>
      <rPr>
        <b/>
        <vertAlign val="subscript"/>
        <sz val="9"/>
        <color indexed="8"/>
        <rFont val="Arial"/>
        <family val="2"/>
      </rPr>
      <t>2</t>
    </r>
    <r>
      <rPr>
        <b/>
        <sz val="9"/>
        <color indexed="8"/>
        <rFont val="Arial"/>
        <family val="2"/>
      </rPr>
      <t xml:space="preserve"> and excluding LULUCF) trend, EU-28, 1990 - 2016</t>
    </r>
  </si>
  <si>
    <t xml:space="preserve">Germany </t>
  </si>
  <si>
    <t>EU-28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</si>
</sst>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d\.mm\.yy"/>
    <numFmt numFmtId="165" formatCode="#,##0.0"/>
    <numFmt numFmtId="166" formatCode="0.0"/>
    <numFmt numFmtId="167" formatCode="0.0%"/>
  </numFmts>
  <fonts count="3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11"/>
      <name val="Arial"/>
      <family val="2"/>
    </font>
    <font>
      <sz val="9"/>
      <color indexed="8"/>
      <name val="Arial"/>
      <family val="2"/>
    </font>
    <font>
      <i/>
      <sz val="9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Arial"/>
      <family val="2"/>
    </font>
    <font>
      <sz val="9"/>
      <color rgb="FF333333"/>
      <name val="Arial"/>
      <family val="2"/>
    </font>
    <font>
      <b/>
      <sz val="9"/>
      <color theme="1"/>
      <name val="Arial"/>
      <family val="2"/>
    </font>
    <font>
      <u/>
      <sz val="9"/>
      <color theme="10"/>
      <name val="Arial"/>
      <family val="2"/>
    </font>
    <font>
      <i/>
      <sz val="9"/>
      <color theme="1"/>
      <name val="Arial"/>
      <family val="2"/>
    </font>
    <font>
      <b/>
      <vertAlign val="subscript"/>
      <sz val="9"/>
      <color indexed="8"/>
      <name val="Arial"/>
      <family val="2"/>
    </font>
    <font>
      <b/>
      <sz val="9"/>
      <color indexed="8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hair">
        <color rgb="FFA6A6A6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hair">
        <color theme="0" tint="-0.34998626667073579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hair">
        <color rgb="FFC0C0C0"/>
      </bottom>
      <diagonal/>
    </border>
    <border>
      <left/>
      <right/>
      <top style="hair">
        <color rgb="FFC0C0C0"/>
      </top>
      <bottom style="hair">
        <color rgb="FFC0C0C0"/>
      </bottom>
      <diagonal/>
    </border>
    <border>
      <left/>
      <right/>
      <top style="hair">
        <color rgb="FFC0C0C0"/>
      </top>
      <bottom/>
      <diagonal/>
    </border>
    <border>
      <left/>
      <right/>
      <top style="thin">
        <color indexed="64"/>
      </top>
      <bottom style="hair">
        <color rgb="FFC0C0C0"/>
      </bottom>
      <diagonal/>
    </border>
    <border>
      <left/>
      <right/>
      <top/>
      <bottom style="hair">
        <color rgb="FFC0C0C0"/>
      </bottom>
      <diagonal/>
    </border>
    <border>
      <left/>
      <right/>
      <top style="hair">
        <color rgb="FFC0C0C0"/>
      </top>
      <bottom style="thin">
        <color indexed="64"/>
      </bottom>
      <diagonal/>
    </border>
    <border>
      <left style="hair">
        <color rgb="FFA6A6A6"/>
      </left>
      <right/>
      <top/>
      <bottom/>
      <diagonal/>
    </border>
    <border>
      <left/>
      <right/>
      <top style="hair">
        <color rgb="FFC0C0C0"/>
      </top>
      <bottom style="hair">
        <color theme="0" tint="-0.34998626667073579"/>
      </bottom>
      <diagonal/>
    </border>
    <border>
      <left/>
      <right/>
      <top style="hair">
        <color rgb="FFC0C0C0"/>
      </top>
      <bottom style="thin">
        <color rgb="FF000000"/>
      </bottom>
      <diagonal/>
    </border>
  </borders>
  <cellStyleXfs count="47">
    <xf numFmtId="0" fontId="0" fillId="0" borderId="0" applyNumberFormat="0" applyFont="0" applyFill="0" applyBorder="0" applyProtection="0">
      <alignment vertical="center"/>
    </xf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1" fillId="28" borderId="0" applyNumberFormat="0" applyBorder="0" applyAlignment="0" applyProtection="0"/>
    <xf numFmtId="0" fontId="12" fillId="29" borderId="6" applyNumberFormat="0" applyAlignment="0" applyProtection="0"/>
    <xf numFmtId="0" fontId="13" fillId="30" borderId="7" applyNumberFormat="0" applyAlignment="0" applyProtection="0"/>
    <xf numFmtId="0" fontId="14" fillId="0" borderId="0" applyNumberFormat="0" applyFill="0" applyBorder="0" applyAlignment="0" applyProtection="0"/>
    <xf numFmtId="0" fontId="15" fillId="31" borderId="0" applyNumberFormat="0" applyBorder="0" applyAlignment="0" applyProtection="0"/>
    <xf numFmtId="0" fontId="16" fillId="0" borderId="8" applyNumberFormat="0" applyFill="0" applyAlignment="0" applyProtection="0"/>
    <xf numFmtId="0" fontId="17" fillId="0" borderId="9" applyNumberFormat="0" applyFill="0" applyAlignment="0" applyProtection="0"/>
    <xf numFmtId="0" fontId="18" fillId="0" borderId="10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32" borderId="6" applyNumberFormat="0" applyAlignment="0" applyProtection="0"/>
    <xf numFmtId="0" fontId="21" fillId="0" borderId="11" applyNumberFormat="0" applyFill="0" applyAlignment="0" applyProtection="0"/>
    <xf numFmtId="0" fontId="22" fillId="33" borderId="0" applyNumberFormat="0" applyBorder="0" applyAlignment="0" applyProtection="0"/>
    <xf numFmtId="0" fontId="1" fillId="0" borderId="0"/>
    <xf numFmtId="0" fontId="3" fillId="0" borderId="0"/>
    <xf numFmtId="0" fontId="5" fillId="0" borderId="0"/>
    <xf numFmtId="0" fontId="6" fillId="0" borderId="0"/>
    <xf numFmtId="0" fontId="9" fillId="34" borderId="12" applyNumberFormat="0" applyFont="0" applyAlignment="0" applyProtection="0"/>
    <xf numFmtId="0" fontId="23" fillId="29" borderId="13" applyNumberFormat="0" applyAlignment="0" applyProtection="0"/>
    <xf numFmtId="0" fontId="24" fillId="0" borderId="0" applyNumberFormat="0" applyFill="0" applyBorder="0" applyAlignment="0" applyProtection="0"/>
    <xf numFmtId="0" fontId="25" fillId="0" borderId="14" applyNumberFormat="0" applyFill="0" applyAlignment="0" applyProtection="0"/>
    <xf numFmtId="0" fontId="26" fillId="0" borderId="0" applyNumberFormat="0" applyFill="0" applyBorder="0" applyAlignment="0" applyProtection="0"/>
  </cellStyleXfs>
  <cellXfs count="145">
    <xf numFmtId="0" fontId="0" fillId="0" borderId="0" xfId="0">
      <alignment vertical="center"/>
    </xf>
    <xf numFmtId="0" fontId="27" fillId="0" borderId="0" xfId="0" applyFont="1">
      <alignment vertical="center"/>
    </xf>
    <xf numFmtId="2" fontId="27" fillId="0" borderId="0" xfId="0" applyNumberFormat="1" applyFont="1">
      <alignment vertical="center"/>
    </xf>
    <xf numFmtId="0" fontId="2" fillId="0" borderId="0" xfId="39" applyFont="1"/>
    <xf numFmtId="0" fontId="2" fillId="0" borderId="0" xfId="39" applyNumberFormat="1" applyFont="1" applyFill="1" applyBorder="1" applyAlignment="1"/>
    <xf numFmtId="167" fontId="27" fillId="0" borderId="0" xfId="0" applyNumberFormat="1" applyFont="1">
      <alignment vertical="center"/>
    </xf>
    <xf numFmtId="165" fontId="27" fillId="0" borderId="0" xfId="0" applyNumberFormat="1" applyFont="1">
      <alignment vertical="center"/>
    </xf>
    <xf numFmtId="166" fontId="27" fillId="0" borderId="0" xfId="0" applyNumberFormat="1" applyFont="1">
      <alignment vertical="center"/>
    </xf>
    <xf numFmtId="0" fontId="2" fillId="0" borderId="0" xfId="39" applyFont="1" applyBorder="1"/>
    <xf numFmtId="167" fontId="2" fillId="0" borderId="0" xfId="39" applyNumberFormat="1" applyFont="1"/>
    <xf numFmtId="3" fontId="27" fillId="0" borderId="0" xfId="0" applyNumberFormat="1" applyFont="1">
      <alignment vertical="center"/>
    </xf>
    <xf numFmtId="0" fontId="2" fillId="0" borderId="0" xfId="38" applyFont="1"/>
    <xf numFmtId="0" fontId="2" fillId="2" borderId="1" xfId="38" applyNumberFormat="1" applyFont="1" applyFill="1" applyBorder="1" applyAlignment="1"/>
    <xf numFmtId="166" fontId="2" fillId="35" borderId="0" xfId="38" applyNumberFormat="1" applyFont="1" applyFill="1"/>
    <xf numFmtId="0" fontId="28" fillId="0" borderId="0" xfId="0" applyFont="1" applyAlignment="1">
      <alignment vertical="center" wrapText="1"/>
    </xf>
    <xf numFmtId="4" fontId="27" fillId="0" borderId="0" xfId="0" applyNumberFormat="1" applyFont="1">
      <alignment vertical="center"/>
    </xf>
    <xf numFmtId="0" fontId="4" fillId="0" borderId="15" xfId="39" applyNumberFormat="1" applyFont="1" applyFill="1" applyBorder="1" applyAlignment="1">
      <alignment horizontal="left"/>
    </xf>
    <xf numFmtId="0" fontId="29" fillId="36" borderId="16" xfId="0" applyFont="1" applyFill="1" applyBorder="1" applyAlignment="1">
      <alignment horizontal="center" vertical="center"/>
    </xf>
    <xf numFmtId="0" fontId="29" fillId="0" borderId="0" xfId="0" applyFont="1" applyBorder="1" applyAlignment="1">
      <alignment horizontal="left" vertical="center"/>
    </xf>
    <xf numFmtId="2" fontId="27" fillId="0" borderId="0" xfId="0" applyNumberFormat="1" applyFont="1" applyBorder="1">
      <alignment vertical="center"/>
    </xf>
    <xf numFmtId="3" fontId="27" fillId="0" borderId="0" xfId="0" applyNumberFormat="1" applyFont="1" applyBorder="1">
      <alignment vertical="center"/>
    </xf>
    <xf numFmtId="0" fontId="29" fillId="36" borderId="17" xfId="0" applyFont="1" applyFill="1" applyBorder="1" applyAlignment="1">
      <alignment horizontal="center" vertical="center"/>
    </xf>
    <xf numFmtId="1" fontId="29" fillId="36" borderId="17" xfId="0" applyNumberFormat="1" applyFont="1" applyFill="1" applyBorder="1" applyAlignment="1">
      <alignment horizontal="center" vertical="center"/>
    </xf>
    <xf numFmtId="0" fontId="29" fillId="36" borderId="17" xfId="0" applyFont="1" applyFill="1" applyBorder="1" applyAlignment="1">
      <alignment horizontal="left" vertical="center"/>
    </xf>
    <xf numFmtId="0" fontId="2" fillId="0" borderId="0" xfId="0" applyFont="1" applyAlignment="1"/>
    <xf numFmtId="0" fontId="2" fillId="3" borderId="0" xfId="0" applyFont="1" applyFill="1" applyAlignment="1"/>
    <xf numFmtId="0" fontId="4" fillId="36" borderId="17" xfId="39" applyNumberFormat="1" applyFont="1" applyFill="1" applyBorder="1" applyAlignment="1">
      <alignment horizontal="center"/>
    </xf>
    <xf numFmtId="0" fontId="4" fillId="36" borderId="18" xfId="39" applyNumberFormat="1" applyFont="1" applyFill="1" applyBorder="1" applyAlignment="1">
      <alignment horizontal="center"/>
    </xf>
    <xf numFmtId="0" fontId="4" fillId="36" borderId="18" xfId="39" applyNumberFormat="1" applyFont="1" applyFill="1" applyBorder="1" applyAlignment="1">
      <alignment horizontal="center" wrapText="1"/>
    </xf>
    <xf numFmtId="0" fontId="4" fillId="0" borderId="0" xfId="39" applyNumberFormat="1" applyFont="1" applyFill="1" applyBorder="1" applyAlignment="1">
      <alignment horizontal="left"/>
    </xf>
    <xf numFmtId="0" fontId="4" fillId="36" borderId="18" xfId="39" applyNumberFormat="1" applyFont="1" applyFill="1" applyBorder="1" applyAlignment="1">
      <alignment horizontal="left"/>
    </xf>
    <xf numFmtId="0" fontId="27" fillId="0" borderId="0" xfId="0" applyFont="1" applyFill="1">
      <alignment vertical="center"/>
    </xf>
    <xf numFmtId="3" fontId="27" fillId="35" borderId="0" xfId="0" applyNumberFormat="1" applyFont="1" applyFill="1" applyBorder="1">
      <alignment vertical="center"/>
    </xf>
    <xf numFmtId="0" fontId="2" fillId="0" borderId="0" xfId="38" applyFont="1" applyBorder="1"/>
    <xf numFmtId="166" fontId="2" fillId="0" borderId="0" xfId="38" applyNumberFormat="1" applyFont="1"/>
    <xf numFmtId="165" fontId="2" fillId="0" borderId="19" xfId="39" applyNumberFormat="1" applyFont="1" applyFill="1" applyBorder="1" applyAlignment="1">
      <alignment horizontal="right"/>
    </xf>
    <xf numFmtId="165" fontId="2" fillId="0" borderId="2" xfId="39" applyNumberFormat="1" applyFont="1" applyFill="1" applyBorder="1" applyAlignment="1">
      <alignment horizontal="right"/>
    </xf>
    <xf numFmtId="0" fontId="4" fillId="0" borderId="3" xfId="39" applyNumberFormat="1" applyFont="1" applyFill="1" applyBorder="1" applyAlignment="1">
      <alignment horizontal="left"/>
    </xf>
    <xf numFmtId="0" fontId="4" fillId="0" borderId="0" xfId="39" applyFont="1" applyAlignment="1">
      <alignment horizontal="left"/>
    </xf>
    <xf numFmtId="165" fontId="2" fillId="0" borderId="20" xfId="39" applyNumberFormat="1" applyFont="1" applyFill="1" applyBorder="1" applyAlignment="1">
      <alignment horizontal="right"/>
    </xf>
    <xf numFmtId="165" fontId="2" fillId="0" borderId="17" xfId="39" applyNumberFormat="1" applyFont="1" applyFill="1" applyBorder="1" applyAlignment="1">
      <alignment horizontal="right"/>
    </xf>
    <xf numFmtId="10" fontId="2" fillId="0" borderId="17" xfId="39" applyNumberFormat="1" applyFont="1" applyFill="1" applyBorder="1" applyAlignment="1">
      <alignment horizontal="right"/>
    </xf>
    <xf numFmtId="0" fontId="4" fillId="37" borderId="18" xfId="39" applyNumberFormat="1" applyFont="1" applyFill="1" applyBorder="1" applyAlignment="1">
      <alignment horizontal="left"/>
    </xf>
    <xf numFmtId="165" fontId="4" fillId="37" borderId="18" xfId="39" applyNumberFormat="1" applyFont="1" applyFill="1" applyBorder="1" applyAlignment="1"/>
    <xf numFmtId="0" fontId="4" fillId="0" borderId="21" xfId="39" applyNumberFormat="1" applyFont="1" applyFill="1" applyBorder="1" applyAlignment="1">
      <alignment horizontal="left"/>
    </xf>
    <xf numFmtId="165" fontId="2" fillId="0" borderId="21" xfId="39" applyNumberFormat="1" applyFont="1" applyFill="1" applyBorder="1" applyAlignment="1">
      <alignment horizontal="right"/>
    </xf>
    <xf numFmtId="0" fontId="4" fillId="0" borderId="22" xfId="39" applyNumberFormat="1" applyFont="1" applyFill="1" applyBorder="1" applyAlignment="1">
      <alignment horizontal="left"/>
    </xf>
    <xf numFmtId="165" fontId="2" fillId="0" borderId="22" xfId="39" applyNumberFormat="1" applyFont="1" applyFill="1" applyBorder="1" applyAlignment="1">
      <alignment horizontal="right"/>
    </xf>
    <xf numFmtId="10" fontId="2" fillId="0" borderId="22" xfId="39" applyNumberFormat="1" applyFont="1" applyFill="1" applyBorder="1" applyAlignment="1">
      <alignment horizontal="right"/>
    </xf>
    <xf numFmtId="0" fontId="4" fillId="0" borderId="23" xfId="39" applyNumberFormat="1" applyFont="1" applyFill="1" applyBorder="1" applyAlignment="1">
      <alignment horizontal="left"/>
    </xf>
    <xf numFmtId="165" fontId="2" fillId="0" borderId="23" xfId="39" applyNumberFormat="1" applyFont="1" applyFill="1" applyBorder="1" applyAlignment="1">
      <alignment horizontal="right"/>
    </xf>
    <xf numFmtId="0" fontId="4" fillId="0" borderId="24" xfId="39" applyNumberFormat="1" applyFont="1" applyFill="1" applyBorder="1" applyAlignment="1">
      <alignment horizontal="left"/>
    </xf>
    <xf numFmtId="165" fontId="2" fillId="0" borderId="25" xfId="39" applyNumberFormat="1" applyFont="1" applyFill="1" applyBorder="1" applyAlignment="1">
      <alignment horizontal="right"/>
    </xf>
    <xf numFmtId="10" fontId="2" fillId="0" borderId="25" xfId="39" applyNumberFormat="1" applyFont="1" applyFill="1" applyBorder="1" applyAlignment="1">
      <alignment horizontal="right"/>
    </xf>
    <xf numFmtId="0" fontId="4" fillId="0" borderId="26" xfId="39" applyNumberFormat="1" applyFont="1" applyFill="1" applyBorder="1" applyAlignment="1">
      <alignment horizontal="left"/>
    </xf>
    <xf numFmtId="10" fontId="2" fillId="0" borderId="23" xfId="39" applyNumberFormat="1" applyFont="1" applyFill="1" applyBorder="1" applyAlignment="1">
      <alignment horizontal="right"/>
    </xf>
    <xf numFmtId="0" fontId="2" fillId="0" borderId="27" xfId="39" applyFont="1" applyBorder="1"/>
    <xf numFmtId="165" fontId="2" fillId="0" borderId="18" xfId="39" applyNumberFormat="1" applyFont="1" applyFill="1" applyBorder="1" applyAlignment="1">
      <alignment horizontal="right"/>
    </xf>
    <xf numFmtId="165" fontId="2" fillId="0" borderId="4" xfId="39" applyNumberFormat="1" applyFont="1" applyFill="1" applyBorder="1" applyAlignment="1">
      <alignment horizontal="right"/>
    </xf>
    <xf numFmtId="0" fontId="27" fillId="0" borderId="0" xfId="0" applyFont="1" applyBorder="1">
      <alignment vertical="center"/>
    </xf>
    <xf numFmtId="4" fontId="2" fillId="0" borderId="0" xfId="38" applyNumberFormat="1" applyFont="1"/>
    <xf numFmtId="167" fontId="4" fillId="37" borderId="18" xfId="39" applyNumberFormat="1" applyFont="1" applyFill="1" applyBorder="1" applyAlignment="1">
      <alignment horizontal="right"/>
    </xf>
    <xf numFmtId="167" fontId="2" fillId="0" borderId="21" xfId="39" applyNumberFormat="1" applyFont="1" applyFill="1" applyBorder="1" applyAlignment="1">
      <alignment horizontal="right"/>
    </xf>
    <xf numFmtId="167" fontId="2" fillId="0" borderId="22" xfId="39" applyNumberFormat="1" applyFont="1" applyFill="1" applyBorder="1" applyAlignment="1">
      <alignment horizontal="right"/>
    </xf>
    <xf numFmtId="167" fontId="2" fillId="0" borderId="28" xfId="39" applyNumberFormat="1" applyFont="1" applyFill="1" applyBorder="1" applyAlignment="1">
      <alignment horizontal="right"/>
    </xf>
    <xf numFmtId="167" fontId="2" fillId="0" borderId="20" xfId="39" applyNumberFormat="1" applyFont="1" applyFill="1" applyBorder="1" applyAlignment="1">
      <alignment horizontal="right"/>
    </xf>
    <xf numFmtId="0" fontId="4" fillId="36" borderId="18" xfId="0" applyNumberFormat="1" applyFont="1" applyFill="1" applyBorder="1" applyAlignment="1">
      <alignment horizontal="center"/>
    </xf>
    <xf numFmtId="0" fontId="4" fillId="36" borderId="18" xfId="38" applyNumberFormat="1" applyFont="1" applyFill="1" applyBorder="1" applyAlignment="1">
      <alignment horizontal="center"/>
    </xf>
    <xf numFmtId="0" fontId="29" fillId="0" borderId="0" xfId="0" applyFont="1">
      <alignment vertical="center"/>
    </xf>
    <xf numFmtId="0" fontId="2" fillId="0" borderId="0" xfId="0" applyNumberFormat="1" applyFont="1" applyFill="1" applyBorder="1" applyAlignment="1"/>
    <xf numFmtId="164" fontId="2" fillId="0" borderId="0" xfId="0" applyNumberFormat="1" applyFont="1" applyFill="1" applyBorder="1" applyAlignment="1"/>
    <xf numFmtId="4" fontId="2" fillId="0" borderId="0" xfId="0" applyNumberFormat="1" applyFont="1" applyFill="1" applyBorder="1" applyAlignment="1"/>
    <xf numFmtId="0" fontId="27" fillId="0" borderId="0" xfId="0" applyFont="1" applyAlignment="1"/>
    <xf numFmtId="0" fontId="2" fillId="2" borderId="1" xfId="0" applyNumberFormat="1" applyFont="1" applyFill="1" applyBorder="1" applyAlignment="1"/>
    <xf numFmtId="0" fontId="29" fillId="0" borderId="0" xfId="0" applyFont="1" applyFill="1" applyBorder="1" applyAlignment="1">
      <alignment horizontal="left"/>
    </xf>
    <xf numFmtId="0" fontId="4" fillId="36" borderId="18" xfId="0" applyNumberFormat="1" applyFont="1" applyFill="1" applyBorder="1" applyAlignment="1">
      <alignment horizontal="left"/>
    </xf>
    <xf numFmtId="0" fontId="4" fillId="0" borderId="21" xfId="0" applyNumberFormat="1" applyFont="1" applyFill="1" applyBorder="1" applyAlignment="1">
      <alignment horizontal="left"/>
    </xf>
    <xf numFmtId="4" fontId="2" fillId="0" borderId="21" xfId="0" applyNumberFormat="1" applyFont="1" applyFill="1" applyBorder="1" applyAlignment="1"/>
    <xf numFmtId="165" fontId="2" fillId="0" borderId="21" xfId="38" applyNumberFormat="1" applyFont="1" applyBorder="1"/>
    <xf numFmtId="0" fontId="4" fillId="0" borderId="22" xfId="0" applyNumberFormat="1" applyFont="1" applyFill="1" applyBorder="1" applyAlignment="1">
      <alignment horizontal="left"/>
    </xf>
    <xf numFmtId="4" fontId="2" fillId="0" borderId="22" xfId="0" applyNumberFormat="1" applyFont="1" applyFill="1" applyBorder="1" applyAlignment="1"/>
    <xf numFmtId="1" fontId="2" fillId="0" borderId="22" xfId="29" applyNumberFormat="1" applyFont="1" applyFill="1" applyBorder="1"/>
    <xf numFmtId="165" fontId="2" fillId="0" borderId="22" xfId="38" applyNumberFormat="1" applyFont="1" applyBorder="1"/>
    <xf numFmtId="1" fontId="2" fillId="0" borderId="22" xfId="37" applyNumberFormat="1" applyFont="1" applyFill="1" applyBorder="1"/>
    <xf numFmtId="1" fontId="2" fillId="0" borderId="22" xfId="25" applyNumberFormat="1" applyFont="1" applyFill="1" applyBorder="1"/>
    <xf numFmtId="0" fontId="4" fillId="0" borderId="23" xfId="0" applyNumberFormat="1" applyFont="1" applyFill="1" applyBorder="1" applyAlignment="1">
      <alignment horizontal="left"/>
    </xf>
    <xf numFmtId="4" fontId="2" fillId="0" borderId="23" xfId="0" applyNumberFormat="1" applyFont="1" applyFill="1" applyBorder="1" applyAlignment="1"/>
    <xf numFmtId="1" fontId="2" fillId="0" borderId="23" xfId="37" applyNumberFormat="1" applyFont="1" applyFill="1" applyBorder="1"/>
    <xf numFmtId="165" fontId="2" fillId="0" borderId="23" xfId="38" applyNumberFormat="1" applyFont="1" applyBorder="1"/>
    <xf numFmtId="0" fontId="29" fillId="0" borderId="25" xfId="0" applyFont="1" applyFill="1" applyBorder="1" applyAlignment="1">
      <alignment horizontal="left" vertical="center"/>
    </xf>
    <xf numFmtId="0" fontId="27" fillId="0" borderId="25" xfId="0" applyFont="1" applyBorder="1">
      <alignment vertical="center"/>
    </xf>
    <xf numFmtId="0" fontId="2" fillId="0" borderId="25" xfId="0" applyFont="1" applyFill="1" applyBorder="1">
      <alignment vertical="center"/>
    </xf>
    <xf numFmtId="0" fontId="4" fillId="0" borderId="29" xfId="0" applyNumberFormat="1" applyFont="1" applyFill="1" applyBorder="1" applyAlignment="1">
      <alignment horizontal="left"/>
    </xf>
    <xf numFmtId="4" fontId="2" fillId="0" borderId="29" xfId="0" applyNumberFormat="1" applyFont="1" applyFill="1" applyBorder="1" applyAlignment="1"/>
    <xf numFmtId="165" fontId="2" fillId="0" borderId="29" xfId="38" applyNumberFormat="1" applyFont="1" applyBorder="1"/>
    <xf numFmtId="1" fontId="2" fillId="0" borderId="29" xfId="37" applyNumberFormat="1" applyFont="1" applyFill="1" applyBorder="1"/>
    <xf numFmtId="0" fontId="2" fillId="0" borderId="0" xfId="38" applyFont="1" applyFill="1" applyBorder="1"/>
    <xf numFmtId="0" fontId="4" fillId="36" borderId="18" xfId="38" applyFont="1" applyFill="1" applyBorder="1" applyAlignment="1">
      <alignment horizontal="center" wrapText="1"/>
    </xf>
    <xf numFmtId="166" fontId="2" fillId="0" borderId="21" xfId="38" applyNumberFormat="1" applyFont="1" applyBorder="1"/>
    <xf numFmtId="166" fontId="2" fillId="0" borderId="22" xfId="38" applyNumberFormat="1" applyFont="1" applyBorder="1"/>
    <xf numFmtId="166" fontId="2" fillId="0" borderId="23" xfId="38" applyNumberFormat="1" applyFont="1" applyBorder="1"/>
    <xf numFmtId="166" fontId="2" fillId="0" borderId="29" xfId="38" applyNumberFormat="1" applyFont="1" applyBorder="1"/>
    <xf numFmtId="166" fontId="2" fillId="0" borderId="0" xfId="38" applyNumberFormat="1" applyFont="1" applyBorder="1"/>
    <xf numFmtId="0" fontId="4" fillId="0" borderId="0" xfId="0" applyFont="1" applyAlignment="1"/>
    <xf numFmtId="0" fontId="4" fillId="36" borderId="5" xfId="0" applyFont="1" applyFill="1" applyBorder="1" applyAlignment="1">
      <alignment horizontal="center" vertical="center" wrapText="1"/>
    </xf>
    <xf numFmtId="0" fontId="29" fillId="0" borderId="5" xfId="0" applyFont="1" applyBorder="1" applyAlignment="1">
      <alignment vertical="center" wrapText="1"/>
    </xf>
    <xf numFmtId="0" fontId="27" fillId="0" borderId="5" xfId="0" applyFont="1" applyBorder="1" applyAlignment="1">
      <alignment horizontal="left" vertical="center" wrapText="1"/>
    </xf>
    <xf numFmtId="0" fontId="30" fillId="0" borderId="5" xfId="34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166" fontId="2" fillId="0" borderId="20" xfId="38" applyNumberFormat="1" applyFont="1" applyBorder="1"/>
    <xf numFmtId="0" fontId="4" fillId="0" borderId="20" xfId="0" applyNumberFormat="1" applyFont="1" applyFill="1" applyBorder="1" applyAlignment="1">
      <alignment horizontal="left"/>
    </xf>
    <xf numFmtId="166" fontId="27" fillId="0" borderId="0" xfId="0" applyNumberFormat="1" applyFont="1" applyBorder="1">
      <alignment vertical="center"/>
    </xf>
    <xf numFmtId="166" fontId="2" fillId="0" borderId="18" xfId="38" applyNumberFormat="1" applyFont="1" applyBorder="1"/>
    <xf numFmtId="2" fontId="27" fillId="0" borderId="18" xfId="0" applyNumberFormat="1" applyFont="1" applyBorder="1">
      <alignment vertical="center"/>
    </xf>
    <xf numFmtId="1" fontId="2" fillId="0" borderId="21" xfId="37" applyNumberFormat="1" applyFont="1" applyFill="1" applyBorder="1"/>
    <xf numFmtId="0" fontId="4" fillId="0" borderId="0" xfId="0" applyNumberFormat="1" applyFont="1" applyFill="1" applyBorder="1" applyAlignment="1">
      <alignment horizontal="left"/>
    </xf>
    <xf numFmtId="1" fontId="2" fillId="0" borderId="0" xfId="37" applyNumberFormat="1" applyFont="1" applyFill="1" applyBorder="1"/>
    <xf numFmtId="165" fontId="2" fillId="0" borderId="0" xfId="38" applyNumberFormat="1" applyFont="1" applyBorder="1"/>
    <xf numFmtId="165" fontId="2" fillId="0" borderId="29" xfId="39" applyNumberFormat="1" applyFont="1" applyFill="1" applyBorder="1" applyAlignment="1">
      <alignment horizontal="right"/>
    </xf>
    <xf numFmtId="2" fontId="2" fillId="0" borderId="0" xfId="0" applyNumberFormat="1" applyFont="1" applyFill="1" applyBorder="1" applyAlignment="1"/>
    <xf numFmtId="2" fontId="2" fillId="0" borderId="20" xfId="0" applyNumberFormat="1" applyFont="1" applyFill="1" applyBorder="1" applyAlignment="1"/>
    <xf numFmtId="0" fontId="2" fillId="0" borderId="0" xfId="41" applyNumberFormat="1" applyFont="1" applyFill="1" applyBorder="1" applyAlignment="1"/>
    <xf numFmtId="0" fontId="2" fillId="0" borderId="0" xfId="41" applyFont="1"/>
    <xf numFmtId="164" fontId="2" fillId="0" borderId="0" xfId="41" applyNumberFormat="1" applyFont="1" applyFill="1" applyBorder="1" applyAlignment="1"/>
    <xf numFmtId="4" fontId="2" fillId="0" borderId="1" xfId="41" applyNumberFormat="1" applyFont="1" applyFill="1" applyBorder="1" applyAlignment="1"/>
    <xf numFmtId="165" fontId="2" fillId="0" borderId="1" xfId="41" applyNumberFormat="1" applyFont="1" applyFill="1" applyBorder="1" applyAlignment="1"/>
    <xf numFmtId="3" fontId="2" fillId="0" borderId="1" xfId="41" applyNumberFormat="1" applyFont="1" applyFill="1" applyBorder="1" applyAlignment="1"/>
    <xf numFmtId="0" fontId="2" fillId="0" borderId="0" xfId="38" applyNumberFormat="1" applyFont="1" applyFill="1" applyBorder="1" applyAlignment="1"/>
    <xf numFmtId="164" fontId="2" fillId="0" borderId="0" xfId="38" applyNumberFormat="1" applyFont="1" applyFill="1" applyBorder="1" applyAlignment="1"/>
    <xf numFmtId="4" fontId="2" fillId="0" borderId="1" xfId="38" applyNumberFormat="1" applyFont="1" applyFill="1" applyBorder="1" applyAlignment="1"/>
    <xf numFmtId="165" fontId="2" fillId="0" borderId="1" xfId="38" applyNumberFormat="1" applyFont="1" applyFill="1" applyBorder="1" applyAlignment="1"/>
    <xf numFmtId="0" fontId="2" fillId="38" borderId="1" xfId="38" applyNumberFormat="1" applyFont="1" applyFill="1" applyBorder="1" applyAlignment="1"/>
    <xf numFmtId="3" fontId="2" fillId="0" borderId="1" xfId="38" applyNumberFormat="1" applyFont="1" applyFill="1" applyBorder="1" applyAlignment="1"/>
    <xf numFmtId="9" fontId="27" fillId="0" borderId="0" xfId="0" applyNumberFormat="1" applyFont="1" applyBorder="1" applyAlignment="1">
      <alignment vertical="center"/>
    </xf>
    <xf numFmtId="0" fontId="31" fillId="0" borderId="0" xfId="0" applyFont="1" applyAlignment="1"/>
    <xf numFmtId="0" fontId="8" fillId="0" borderId="0" xfId="39" applyFont="1" applyAlignment="1"/>
    <xf numFmtId="0" fontId="4" fillId="0" borderId="0" xfId="0" applyFont="1" applyAlignment="1">
      <alignment horizontal="left"/>
    </xf>
    <xf numFmtId="0" fontId="27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" fillId="0" borderId="0" xfId="39" applyFont="1" applyAlignment="1">
      <alignment horizontal="left"/>
    </xf>
    <xf numFmtId="0" fontId="4" fillId="0" borderId="25" xfId="0" applyNumberFormat="1" applyFont="1" applyFill="1" applyBorder="1" applyAlignment="1">
      <alignment horizontal="left"/>
    </xf>
    <xf numFmtId="4" fontId="2" fillId="0" borderId="25" xfId="0" applyNumberFormat="1" applyFont="1" applyFill="1" applyBorder="1" applyAlignment="1"/>
    <xf numFmtId="166" fontId="2" fillId="0" borderId="25" xfId="38" applyNumberFormat="1" applyFont="1" applyBorder="1"/>
    <xf numFmtId="1" fontId="2" fillId="0" borderId="25" xfId="29" applyNumberFormat="1" applyFont="1" applyFill="1" applyBorder="1"/>
    <xf numFmtId="165" fontId="2" fillId="0" borderId="25" xfId="38" applyNumberFormat="1" applyFont="1" applyBorder="1"/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 2" xfId="34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 customBuiltin="1"/>
    <cellStyle name="Normal 2" xfId="38"/>
    <cellStyle name="Normal 3" xfId="39"/>
    <cellStyle name="Normal 4" xfId="40"/>
    <cellStyle name="Normal 5" xfId="41"/>
    <cellStyle name="Note" xfId="42" builtinId="10" customBuiltin="1"/>
    <cellStyle name="Output" xfId="43" builtinId="21" customBuiltin="1"/>
    <cellStyle name="Title" xfId="44" builtinId="15" customBuiltin="1"/>
    <cellStyle name="Total" xfId="45" builtinId="25" customBuiltin="1"/>
    <cellStyle name="Warning Text" xfId="46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200" b="1">
                <a:latin typeface="Arial"/>
                <a:ea typeface="Arial"/>
                <a:cs typeface="Arial"/>
              </a:defRPr>
            </a:pPr>
            <a:r>
              <a:rPr lang="en-US"/>
              <a:t>Greenhouse gas emissions trend, EU-28, 1990 - 2016 (Index 1990=100)</a:t>
            </a:r>
          </a:p>
        </c:rich>
      </c:tx>
      <c:layout>
        <c:manualLayout>
          <c:xMode val="edge"/>
          <c:yMode val="edge"/>
          <c:x val="5.6022408963585435E-3"/>
          <c:y val="1.118577124974762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4858841174264987E-2"/>
          <c:y val="0.12140815959136428"/>
          <c:w val="0.89369406030128595"/>
          <c:h val="0.81035044787067934"/>
        </c:manualLayout>
      </c:layout>
      <c:lineChart>
        <c:grouping val="standard"/>
        <c:varyColors val="0"/>
        <c:ser>
          <c:idx val="1"/>
          <c:order val="0"/>
          <c:tx>
            <c:strRef>
              <c:f>Figure_1!$B$5</c:f>
              <c:strCache>
                <c:ptCount val="1"/>
                <c:pt idx="0">
                  <c:v>Index (1990=100)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Figure_1!$C$4:$AC$4</c:f>
              <c:numCache>
                <c:formatCode>0</c:formatCode>
                <c:ptCount val="27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</c:numCache>
            </c:numRef>
          </c:cat>
          <c:val>
            <c:numRef>
              <c:f>Figure_1!$C$5:$AC$5</c:f>
              <c:numCache>
                <c:formatCode>0.00</c:formatCode>
                <c:ptCount val="27"/>
                <c:pt idx="0">
                  <c:v>100</c:v>
                </c:pt>
                <c:pt idx="1">
                  <c:v>98.26121557930891</c:v>
                </c:pt>
                <c:pt idx="2">
                  <c:v>95.282223639068945</c:v>
                </c:pt>
                <c:pt idx="3">
                  <c:v>93.60489749875525</c:v>
                </c:pt>
                <c:pt idx="4">
                  <c:v>93.152336985663766</c:v>
                </c:pt>
                <c:pt idx="5">
                  <c:v>94.180691204738835</c:v>
                </c:pt>
                <c:pt idx="6">
                  <c:v>96.155274253146217</c:v>
                </c:pt>
                <c:pt idx="7">
                  <c:v>94.46786291593618</c:v>
                </c:pt>
                <c:pt idx="8">
                  <c:v>93.785738858111529</c:v>
                </c:pt>
                <c:pt idx="9">
                  <c:v>92.035044103648445</c:v>
                </c:pt>
                <c:pt idx="10">
                  <c:v>92.274609622253436</c:v>
                </c:pt>
                <c:pt idx="11">
                  <c:v>93.254194624452452</c:v>
                </c:pt>
                <c:pt idx="12">
                  <c:v>92.421885177637179</c:v>
                </c:pt>
                <c:pt idx="13">
                  <c:v>93.961556414135487</c:v>
                </c:pt>
                <c:pt idx="14">
                  <c:v>94.08976865175849</c:v>
                </c:pt>
                <c:pt idx="15">
                  <c:v>93.559676275232817</c:v>
                </c:pt>
                <c:pt idx="16">
                  <c:v>93.435740057589584</c:v>
                </c:pt>
                <c:pt idx="17">
                  <c:v>92.677019521165022</c:v>
                </c:pt>
                <c:pt idx="18">
                  <c:v>90.635996175398475</c:v>
                </c:pt>
                <c:pt idx="19">
                  <c:v>83.984084379838535</c:v>
                </c:pt>
                <c:pt idx="20">
                  <c:v>85.829255450299044</c:v>
                </c:pt>
                <c:pt idx="21">
                  <c:v>83.132363687071816</c:v>
                </c:pt>
                <c:pt idx="22">
                  <c:v>82.000830576274879</c:v>
                </c:pt>
                <c:pt idx="23">
                  <c:v>80.362024807304465</c:v>
                </c:pt>
                <c:pt idx="24">
                  <c:v>77.406568373362788</c:v>
                </c:pt>
                <c:pt idx="25">
                  <c:v>77.986611873583115</c:v>
                </c:pt>
                <c:pt idx="26">
                  <c:v>77.641750696118194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3426304"/>
        <c:axId val="163427840"/>
      </c:lineChart>
      <c:catAx>
        <c:axId val="163426304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63427840"/>
        <c:crosses val="autoZero"/>
        <c:auto val="1"/>
        <c:lblAlgn val="ctr"/>
        <c:lblOffset val="100"/>
        <c:tickLblSkip val="2"/>
        <c:noMultiLvlLbl val="0"/>
      </c:catAx>
      <c:valAx>
        <c:axId val="163427840"/>
        <c:scaling>
          <c:orientation val="minMax"/>
          <c:max val="100"/>
          <c:min val="5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numFmt formatCode="#\ #,##\ 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63426304"/>
        <c:crosses val="autoZero"/>
        <c:crossBetween val="between"/>
        <c:majorUnit val="10"/>
      </c:valAx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200" b="1">
                <a:latin typeface="Arial"/>
                <a:ea typeface="Arial"/>
                <a:cs typeface="Arial"/>
              </a:defRPr>
            </a:pPr>
            <a:r>
              <a:rPr lang="en-US"/>
              <a:t>Total greenhouse gas emissions by countries, 2016 Index 1990 = 100</a:t>
            </a:r>
          </a:p>
        </c:rich>
      </c:tx>
      <c:layout>
        <c:manualLayout>
          <c:xMode val="edge"/>
          <c:yMode val="edge"/>
          <c:x val="5.0012503125781444E-3"/>
          <c:y val="9.3501723215772114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6.5931837290031173E-2"/>
          <c:y val="9.9577188211283335E-2"/>
          <c:w val="0.8746516353497823"/>
          <c:h val="0.5260080432354009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12"/>
            <c:invertIfNegative val="0"/>
            <c:bubble3D val="0"/>
            <c:spPr>
              <a:solidFill>
                <a:schemeClr val="accent1"/>
              </a:solidFill>
            </c:spPr>
          </c:dPt>
          <c:dPt>
            <c:idx val="13"/>
            <c:invertIfNegative val="0"/>
            <c:bubble3D val="0"/>
            <c:spPr>
              <a:solidFill>
                <a:schemeClr val="accent1"/>
              </a:solidFill>
            </c:spPr>
          </c:dPt>
          <c:cat>
            <c:strRef>
              <c:f>'Source for Fig_2'!$A$12:$A$48</c:f>
              <c:strCache>
                <c:ptCount val="37"/>
                <c:pt idx="0">
                  <c:v>EU-28</c:v>
                </c:pt>
                <c:pt idx="2">
                  <c:v>Lithuania</c:v>
                </c:pt>
                <c:pt idx="3">
                  <c:v>Latvia</c:v>
                </c:pt>
                <c:pt idx="4">
                  <c:v>Romania</c:v>
                </c:pt>
                <c:pt idx="5">
                  <c:v>Estonia</c:v>
                </c:pt>
                <c:pt idx="6">
                  <c:v>Slovakia</c:v>
                </c:pt>
                <c:pt idx="7">
                  <c:v>Bulgaria</c:v>
                </c:pt>
                <c:pt idx="8">
                  <c:v>United Kingdom</c:v>
                </c:pt>
                <c:pt idx="9">
                  <c:v>Czech Republic</c:v>
                </c:pt>
                <c:pt idx="10">
                  <c:v>Hungary</c:v>
                </c:pt>
                <c:pt idx="11">
                  <c:v>Denmark</c:v>
                </c:pt>
                <c:pt idx="12">
                  <c:v>Germany </c:v>
                </c:pt>
                <c:pt idx="13">
                  <c:v>Sweden</c:v>
                </c:pt>
                <c:pt idx="14">
                  <c:v>Croatia</c:v>
                </c:pt>
                <c:pt idx="15">
                  <c:v>Belgium</c:v>
                </c:pt>
                <c:pt idx="16">
                  <c:v>Italy</c:v>
                </c:pt>
                <c:pt idx="17">
                  <c:v>Finland</c:v>
                </c:pt>
                <c:pt idx="18">
                  <c:v>Poland</c:v>
                </c:pt>
                <c:pt idx="19">
                  <c:v>France</c:v>
                </c:pt>
                <c:pt idx="20">
                  <c:v>Luxembourg</c:v>
                </c:pt>
                <c:pt idx="21">
                  <c:v>Greece</c:v>
                </c:pt>
                <c:pt idx="22">
                  <c:v>Netherlands</c:v>
                </c:pt>
                <c:pt idx="23">
                  <c:v>Slovenia</c:v>
                </c:pt>
                <c:pt idx="24">
                  <c:v>Malta</c:v>
                </c:pt>
                <c:pt idx="25">
                  <c:v>Austria</c:v>
                </c:pt>
                <c:pt idx="26">
                  <c:v>Ireland</c:v>
                </c:pt>
                <c:pt idx="27">
                  <c:v>Portugal</c:v>
                </c:pt>
                <c:pt idx="28">
                  <c:v>Spain</c:v>
                </c:pt>
                <c:pt idx="29">
                  <c:v>Cyprus</c:v>
                </c:pt>
                <c:pt idx="31">
                  <c:v>Liechtenstein</c:v>
                </c:pt>
                <c:pt idx="32">
                  <c:v>Switzerland</c:v>
                </c:pt>
                <c:pt idx="33">
                  <c:v>Norway</c:v>
                </c:pt>
                <c:pt idx="34">
                  <c:v>Iceland</c:v>
                </c:pt>
                <c:pt idx="36">
                  <c:v>Turkey</c:v>
                </c:pt>
              </c:strCache>
            </c:strRef>
          </c:cat>
          <c:val>
            <c:numRef>
              <c:f>'Source for Fig_2'!$D$12:$D$48</c:f>
              <c:numCache>
                <c:formatCode>0.0</c:formatCode>
                <c:ptCount val="37"/>
                <c:pt idx="0">
                  <c:v>77.641750696118208</c:v>
                </c:pt>
                <c:pt idx="2">
                  <c:v>41.995805824474189</c:v>
                </c:pt>
                <c:pt idx="3">
                  <c:v>43.765755552866544</c:v>
                </c:pt>
                <c:pt idx="4">
                  <c:v>45.818313658439536</c:v>
                </c:pt>
                <c:pt idx="5">
                  <c:v>48.616772924418747</c:v>
                </c:pt>
                <c:pt idx="6">
                  <c:v>55.629587504579817</c:v>
                </c:pt>
                <c:pt idx="7">
                  <c:v>57.016895275801701</c:v>
                </c:pt>
                <c:pt idx="8">
                  <c:v>63.636900843407453</c:v>
                </c:pt>
                <c:pt idx="9">
                  <c:v>65.615171952772258</c:v>
                </c:pt>
                <c:pt idx="10">
                  <c:v>65.821798708922358</c:v>
                </c:pt>
                <c:pt idx="11">
                  <c:v>73.90989991651395</c:v>
                </c:pt>
                <c:pt idx="12">
                  <c:v>74.053683112229649</c:v>
                </c:pt>
                <c:pt idx="13">
                  <c:v>76.098935444777354</c:v>
                </c:pt>
                <c:pt idx="14">
                  <c:v>76.193884997351446</c:v>
                </c:pt>
                <c:pt idx="15">
                  <c:v>81.53101624221803</c:v>
                </c:pt>
                <c:pt idx="16">
                  <c:v>83.8451295484887</c:v>
                </c:pt>
                <c:pt idx="17">
                  <c:v>84.027519398012132</c:v>
                </c:pt>
                <c:pt idx="18">
                  <c:v>85.025924138773235</c:v>
                </c:pt>
                <c:pt idx="19">
                  <c:v>85.642270960183026</c:v>
                </c:pt>
                <c:pt idx="20">
                  <c:v>87.52563485642203</c:v>
                </c:pt>
                <c:pt idx="21">
                  <c:v>89.693322168923387</c:v>
                </c:pt>
                <c:pt idx="22">
                  <c:v>91.628484597885034</c:v>
                </c:pt>
                <c:pt idx="23">
                  <c:v>95.191505583950971</c:v>
                </c:pt>
                <c:pt idx="24">
                  <c:v>99.419180940787783</c:v>
                </c:pt>
                <c:pt idx="25">
                  <c:v>103.0556787981342</c:v>
                </c:pt>
                <c:pt idx="26">
                  <c:v>113.41514462221171</c:v>
                </c:pt>
                <c:pt idx="27">
                  <c:v>115.76510122787698</c:v>
                </c:pt>
                <c:pt idx="28">
                  <c:v>116.43044556068453</c:v>
                </c:pt>
                <c:pt idx="29">
                  <c:v>152.9222126161047</c:v>
                </c:pt>
                <c:pt idx="31">
                  <c:v>82.260241173653739</c:v>
                </c:pt>
                <c:pt idx="32">
                  <c:v>94.353180578271562</c:v>
                </c:pt>
                <c:pt idx="33">
                  <c:v>104.63526846668879</c:v>
                </c:pt>
                <c:pt idx="34">
                  <c:v>145.0919465698353</c:v>
                </c:pt>
                <c:pt idx="36">
                  <c:v>239.87532992542336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407552"/>
        <c:axId val="102106240"/>
      </c:barChart>
      <c:catAx>
        <c:axId val="1024075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2106240"/>
        <c:crosses val="autoZero"/>
        <c:auto val="0"/>
        <c:lblAlgn val="ctr"/>
        <c:lblOffset val="100"/>
        <c:noMultiLvlLbl val="0"/>
      </c:catAx>
      <c:valAx>
        <c:axId val="102106240"/>
        <c:scaling>
          <c:orientation val="minMax"/>
          <c:min val="0"/>
        </c:scaling>
        <c:delete val="0"/>
        <c:axPos val="l"/>
        <c:majorGridlines>
          <c:spPr>
            <a:ln>
              <a:solidFill>
                <a:srgbClr val="C0C0C0"/>
              </a:solidFill>
            </a:ln>
          </c:spPr>
        </c:majorGridlines>
        <c:numFmt formatCode="0" sourceLinked="0"/>
        <c:majorTickMark val="out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2407552"/>
        <c:crosses val="autoZero"/>
        <c:crossBetween val="between"/>
        <c:majorUnit val="20"/>
        <c:minorUnit val="2"/>
      </c:valAx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846769933789477"/>
          <c:y val="0.25089952071208488"/>
          <c:w val="0.45366115830915871"/>
          <c:h val="0.59962170489558375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</c:spPr>
          </c:dPt>
          <c:dPt>
            <c:idx val="1"/>
            <c:bubble3D val="0"/>
            <c:spPr>
              <a:solidFill>
                <a:schemeClr val="accent2"/>
              </a:solidFill>
            </c:spPr>
          </c:dPt>
          <c:dPt>
            <c:idx val="2"/>
            <c:bubble3D val="0"/>
            <c:spPr>
              <a:solidFill>
                <a:schemeClr val="accent3"/>
              </a:solidFill>
            </c:spPr>
          </c:dPt>
          <c:dPt>
            <c:idx val="3"/>
            <c:bubble3D val="0"/>
            <c:spPr>
              <a:solidFill>
                <a:schemeClr val="accent4"/>
              </a:solidFill>
            </c:spPr>
          </c:dPt>
          <c:dPt>
            <c:idx val="4"/>
            <c:bubble3D val="0"/>
            <c:spPr>
              <a:solidFill>
                <a:schemeClr val="accent5"/>
              </a:solidFill>
            </c:spPr>
          </c:dPt>
          <c:dPt>
            <c:idx val="5"/>
            <c:bubble3D val="0"/>
          </c:dPt>
          <c:dLbls>
            <c:dLbl>
              <c:idx val="0"/>
              <c:layout>
                <c:manualLayout>
                  <c:x val="3.0153508771929825E-2"/>
                  <c:y val="-0.20289855072463769"/>
                </c:manualLayout>
              </c:layout>
              <c:numFmt formatCode="0_i%" sourceLinked="0"/>
              <c:spPr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4.3859649122807015E-2"/>
                  <c:y val="-7.246376811594203E-3"/>
                </c:manualLayout>
              </c:layout>
              <c:numFmt formatCode="0_i%" sourceLinked="0"/>
              <c:spPr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delete val="1"/>
            </c:dLbl>
            <c:numFmt formatCode="0_i%" sourceLinked="0"/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</c:dLbls>
          <c:cat>
            <c:strRef>
              <c:f>Figure_3!$C$5:$C$10</c:f>
              <c:strCache>
                <c:ptCount val="6"/>
                <c:pt idx="0">
                  <c:v>Fuel combustion and fugitive emissions from fuels (without transport)</c:v>
                </c:pt>
                <c:pt idx="1">
                  <c:v>Transport (including international aviation)</c:v>
                </c:pt>
                <c:pt idx="2">
                  <c:v>Industrial processes and product use</c:v>
                </c:pt>
                <c:pt idx="3">
                  <c:v>Agriculture</c:v>
                </c:pt>
                <c:pt idx="4">
                  <c:v>Waste management</c:v>
                </c:pt>
                <c:pt idx="5">
                  <c:v>Other sectors</c:v>
                </c:pt>
              </c:strCache>
            </c:strRef>
          </c:cat>
          <c:val>
            <c:numRef>
              <c:f>Figure_3!$D$5:$D$10</c:f>
              <c:numCache>
                <c:formatCode>#,##0</c:formatCode>
                <c:ptCount val="6"/>
                <c:pt idx="0">
                  <c:v>3563689.76</c:v>
                </c:pt>
                <c:pt idx="1">
                  <c:v>856283.76</c:v>
                </c:pt>
                <c:pt idx="2">
                  <c:v>517454.34</c:v>
                </c:pt>
                <c:pt idx="3">
                  <c:v>541874.18999999994</c:v>
                </c:pt>
                <c:pt idx="4">
                  <c:v>235988.3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5679018300354112"/>
          <c:y val="0.26220086383858687"/>
          <c:w val="0.41121775934210364"/>
          <c:h val="0.620150758048516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</c:spPr>
          </c:dPt>
          <c:dPt>
            <c:idx val="1"/>
            <c:bubble3D val="0"/>
            <c:spPr>
              <a:solidFill>
                <a:schemeClr val="accent2"/>
              </a:solidFill>
            </c:spPr>
          </c:dPt>
          <c:dPt>
            <c:idx val="2"/>
            <c:bubble3D val="0"/>
            <c:spPr>
              <a:solidFill>
                <a:schemeClr val="accent3"/>
              </a:solidFill>
            </c:spPr>
          </c:dPt>
          <c:dPt>
            <c:idx val="3"/>
            <c:bubble3D val="0"/>
            <c:spPr>
              <a:solidFill>
                <a:schemeClr val="accent4"/>
              </a:solidFill>
            </c:spPr>
          </c:dPt>
          <c:dPt>
            <c:idx val="4"/>
            <c:bubble3D val="0"/>
            <c:spPr>
              <a:solidFill>
                <a:schemeClr val="accent5"/>
              </a:solidFill>
            </c:spPr>
          </c:dPt>
          <c:dPt>
            <c:idx val="5"/>
            <c:bubble3D val="0"/>
          </c:dPt>
          <c:dLbls>
            <c:dLbl>
              <c:idx val="0"/>
              <c:layout>
                <c:manualLayout>
                  <c:x val="4.9921018678178246E-4"/>
                  <c:y val="-0.1095115896272692"/>
                </c:manualLayout>
              </c:layout>
              <c:numFmt formatCode="0_i%" sourceLinked="0"/>
              <c:spPr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-1.7866258295048495E-2"/>
                  <c:y val="1.5396463480831251E-2"/>
                </c:manualLayout>
              </c:layout>
              <c:numFmt formatCode="0_i%" sourceLinked="0"/>
              <c:spPr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-1.0209290454313425E-2"/>
                  <c:y val="2.3094695221246877E-2"/>
                </c:manualLayout>
              </c:layout>
              <c:numFmt formatCode="0_i%" sourceLinked="0"/>
              <c:spPr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1.7866258295048495E-2"/>
                  <c:y val="-1.1547347610623438E-2"/>
                </c:manualLayout>
              </c:layout>
              <c:numFmt formatCode="0_i%" sourceLinked="0"/>
              <c:spPr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4.8494129657988772E-2"/>
                  <c:y val="0"/>
                </c:manualLayout>
              </c:layout>
              <c:numFmt formatCode="0_i%" sourceLinked="0"/>
              <c:spPr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delete val="1"/>
            </c:dLbl>
            <c:numFmt formatCode="0_i%" sourceLinked="0"/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</c:dLbls>
          <c:cat>
            <c:strRef>
              <c:f>Figure_3!$C$5:$C$10</c:f>
              <c:strCache>
                <c:ptCount val="6"/>
                <c:pt idx="0">
                  <c:v>Fuel combustion and fugitive emissions from fuels (without transport)</c:v>
                </c:pt>
                <c:pt idx="1">
                  <c:v>Transport (including international aviation)</c:v>
                </c:pt>
                <c:pt idx="2">
                  <c:v>Industrial processes and product use</c:v>
                </c:pt>
                <c:pt idx="3">
                  <c:v>Agriculture</c:v>
                </c:pt>
                <c:pt idx="4">
                  <c:v>Waste management</c:v>
                </c:pt>
                <c:pt idx="5">
                  <c:v>Other sectors</c:v>
                </c:pt>
              </c:strCache>
            </c:strRef>
          </c:cat>
          <c:val>
            <c:numRef>
              <c:f>Figure_3!$E$5:$E$10</c:f>
              <c:numCache>
                <c:formatCode>#,##0</c:formatCode>
                <c:ptCount val="6"/>
                <c:pt idx="0">
                  <c:v>2416775.16</c:v>
                </c:pt>
                <c:pt idx="1">
                  <c:v>1079529.27</c:v>
                </c:pt>
                <c:pt idx="2">
                  <c:v>374482.74</c:v>
                </c:pt>
                <c:pt idx="3">
                  <c:v>430001.72</c:v>
                </c:pt>
                <c:pt idx="4">
                  <c:v>138496.47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prstDash val="solid"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tint val="75000"/>
              <a:shade val="95000"/>
              <a:satMod val="105000"/>
            </a:sysClr>
          </a:solidFill>
          <a:prstDash val="solid"/>
          <a:round/>
        </a14:hiddenLine>
      </a:ext>
    </a:extLst>
  </c:spPr>
  <c:txPr>
    <a:bodyPr/>
    <a:lstStyle/>
    <a:p>
      <a:pPr>
        <a:defRPr sz="10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10</xdr:row>
      <xdr:rowOff>76200</xdr:rowOff>
    </xdr:from>
    <xdr:to>
      <xdr:col>14</xdr:col>
      <xdr:colOff>171450</xdr:colOff>
      <xdr:row>41</xdr:row>
      <xdr:rowOff>336550</xdr:rowOff>
    </xdr:to>
    <xdr:graphicFrame macro="">
      <xdr:nvGraphicFramePr>
        <xdr:cNvPr id="1327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876300</xdr:colOff>
      <xdr:row>2</xdr:row>
      <xdr:rowOff>66675</xdr:rowOff>
    </xdr:from>
    <xdr:to>
      <xdr:col>12</xdr:col>
      <xdr:colOff>495300</xdr:colOff>
      <xdr:row>39</xdr:row>
      <xdr:rowOff>352425</xdr:rowOff>
    </xdr:to>
    <xdr:graphicFrame macro="">
      <xdr:nvGraphicFramePr>
        <xdr:cNvPr id="2686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0.06559</cdr:x>
      <cdr:y>0.4393</cdr:y>
    </cdr:from>
    <cdr:to>
      <cdr:x>0.95306</cdr:x>
      <cdr:y>0.4393</cdr:y>
    </cdr:to>
    <cdr:cxnSp macro="">
      <cdr:nvCxnSpPr>
        <cdr:cNvPr id="3" name="Straight Connector 2"/>
        <cdr:cNvCxnSpPr/>
      </cdr:nvCxnSpPr>
      <cdr:spPr>
        <a:xfrm xmlns:a="http://schemas.openxmlformats.org/drawingml/2006/main">
          <a:off x="668767" y="2388923"/>
          <a:ext cx="9009362" cy="0"/>
        </a:xfrm>
        <a:prstGeom xmlns:a="http://schemas.openxmlformats.org/drawingml/2006/main" prst="line">
          <a:avLst/>
        </a:prstGeom>
        <a:ln xmlns:a="http://schemas.openxmlformats.org/drawingml/2006/main" w="19050">
          <a:prstDash val="sysDash"/>
        </a:ln>
      </cdr:spPr>
      <cdr:style>
        <a:lnRef xmlns:a="http://schemas.openxmlformats.org/drawingml/2006/main" idx="1">
          <a:schemeClr val="accent2"/>
        </a:lnRef>
        <a:fillRef xmlns:a="http://schemas.openxmlformats.org/drawingml/2006/main" idx="0">
          <a:schemeClr val="accent2"/>
        </a:fillRef>
        <a:effectRef xmlns:a="http://schemas.openxmlformats.org/drawingml/2006/main" idx="0">
          <a:schemeClr val="accent2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0.44169</cdr:x>
      <cdr:y>0.38451</cdr:y>
    </cdr:from>
    <cdr:to>
      <cdr:x>0.52631</cdr:x>
      <cdr:y>0.42843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4483878" y="2103120"/>
          <a:ext cx="86204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100">
              <a:solidFill>
                <a:schemeClr val="accent2">
                  <a:lumMod val="75000"/>
                </a:schemeClr>
              </a:solidFill>
            </a:rPr>
            <a:t>1990 = 100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17</xdr:row>
      <xdr:rowOff>80962</xdr:rowOff>
    </xdr:from>
    <xdr:to>
      <xdr:col>4</xdr:col>
      <xdr:colOff>400050</xdr:colOff>
      <xdr:row>42</xdr:row>
      <xdr:rowOff>52387</xdr:rowOff>
    </xdr:to>
    <xdr:graphicFrame macro="">
      <xdr:nvGraphicFramePr>
        <xdr:cNvPr id="3434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257175</xdr:colOff>
      <xdr:row>17</xdr:row>
      <xdr:rowOff>47625</xdr:rowOff>
    </xdr:from>
    <xdr:to>
      <xdr:col>12</xdr:col>
      <xdr:colOff>47625</xdr:colOff>
      <xdr:row>40</xdr:row>
      <xdr:rowOff>114300</xdr:rowOff>
    </xdr:to>
    <xdr:graphicFrame macro="">
      <xdr:nvGraphicFramePr>
        <xdr:cNvPr id="3434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0.35675</cdr:x>
      <cdr:y>0.03407</cdr:y>
    </cdr:from>
    <cdr:to>
      <cdr:x>0.60671</cdr:x>
      <cdr:y>0.0957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75460" y="114300"/>
          <a:ext cx="1234440" cy="1981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/>
        </a:p>
      </cdr:txBody>
    </cdr:sp>
  </cdr:relSizeAnchor>
  <cdr:relSizeAnchor xmlns:cdr="http://schemas.openxmlformats.org/drawingml/2006/chartDrawing">
    <cdr:from>
      <cdr:x>0.35675</cdr:x>
      <cdr:y>0.03407</cdr:y>
    </cdr:from>
    <cdr:to>
      <cdr:x>0.60671</cdr:x>
      <cdr:y>0.0957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1775460" y="114300"/>
          <a:ext cx="1234440" cy="1981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/>
        </a:p>
      </cdr:txBody>
    </cdr:sp>
  </cdr:relSizeAnchor>
  <cdr:relSizeAnchor xmlns:cdr="http://schemas.openxmlformats.org/drawingml/2006/chartDrawing">
    <cdr:from>
      <cdr:x>0.44186</cdr:x>
      <cdr:y>0.00821</cdr:y>
    </cdr:from>
    <cdr:to>
      <cdr:x>0.56032</cdr:x>
      <cdr:y>0.08627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194560" y="30480"/>
          <a:ext cx="586740" cy="251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000" b="1">
              <a:latin typeface="Arial" panose="020B0604020202020204" pitchFamily="34" charset="0"/>
              <a:cs typeface="Arial" panose="020B0604020202020204" pitchFamily="34" charset="0"/>
            </a:rPr>
            <a:t>1990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0.37401</cdr:x>
      <cdr:y>0.03707</cdr:y>
    </cdr:from>
    <cdr:to>
      <cdr:x>0.57427</cdr:x>
      <cdr:y>0.12142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889760" y="114300"/>
          <a:ext cx="1043940" cy="24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/>
        </a:p>
      </cdr:txBody>
    </cdr:sp>
  </cdr:relSizeAnchor>
  <cdr:relSizeAnchor xmlns:cdr="http://schemas.openxmlformats.org/drawingml/2006/chartDrawing">
    <cdr:from>
      <cdr:x>0.40602</cdr:x>
      <cdr:y>0.01362</cdr:y>
    </cdr:from>
    <cdr:to>
      <cdr:x>0.52753</cdr:x>
      <cdr:y>0.09747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057400" y="45720"/>
          <a:ext cx="632460" cy="24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000" b="1">
              <a:latin typeface="Arial" panose="020B0604020202020204" pitchFamily="34" charset="0"/>
              <a:cs typeface="Arial" panose="020B0604020202020204" pitchFamily="34" charset="0"/>
            </a:rPr>
            <a:t> 2016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8 Environment and energy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32AFAF"/>
      </a:accent1>
      <a:accent2>
        <a:srgbClr val="C84B96"/>
      </a:accent2>
      <a:accent3>
        <a:srgbClr val="286EB4"/>
      </a:accent3>
      <a:accent4>
        <a:srgbClr val="D73C41"/>
      </a:accent4>
      <a:accent5>
        <a:srgbClr val="00A5E6"/>
      </a:accent5>
      <a:accent6>
        <a:srgbClr val="B9C31E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ec.europa.eu/eurostat/web/products-datasets/-/env_ac_io10" TargetMode="External"/><Relationship Id="rId2" Type="http://schemas.openxmlformats.org/officeDocument/2006/relationships/hyperlink" Target="http://appsso.eurostat.ec.europa.eu/nui/show.do?dataset=env_air_gge&amp;lang=en" TargetMode="External"/><Relationship Id="rId1" Type="http://schemas.openxmlformats.org/officeDocument/2006/relationships/hyperlink" Target="http://ec.europa.eu/eurostat/web/environment/emissions-of-greenhouse-gases-and-air-pollutants/air-emission-accounts/database" TargetMode="External"/><Relationship Id="rId5" Type="http://schemas.openxmlformats.org/officeDocument/2006/relationships/hyperlink" Target="http://ec.europa.eu/eurostat/statistics-explained/index.php/Greenhouse_gas_emission_statistics_-_air_emissions_accounts" TargetMode="External"/><Relationship Id="rId4" Type="http://schemas.openxmlformats.org/officeDocument/2006/relationships/hyperlink" Target="http://ec.europa.eu/eurostat/statistics-explained/index.php/Greenhouse_gas_emission_statistics_-_carbon_footprin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C46"/>
  <sheetViews>
    <sheetView showGridLines="0" topLeftCell="B1" zoomScaleNormal="100" workbookViewId="0">
      <selection activeCell="S25" sqref="S25"/>
    </sheetView>
  </sheetViews>
  <sheetFormatPr defaultColWidth="9.140625" defaultRowHeight="12" x14ac:dyDescent="0.25"/>
  <cols>
    <col min="1" max="1" width="20.85546875" style="1" customWidth="1"/>
    <col min="2" max="2" width="22.5703125" style="1" customWidth="1"/>
    <col min="3" max="5" width="9.140625" style="1"/>
    <col min="6" max="6" width="10.28515625" style="1" customWidth="1"/>
    <col min="7" max="25" width="9.140625" style="1"/>
    <col min="26" max="27" width="10.28515625" style="1" customWidth="1"/>
    <col min="28" max="29" width="9.42578125" style="1" bestFit="1" customWidth="1"/>
    <col min="30" max="16384" width="9.140625" style="1"/>
  </cols>
  <sheetData>
    <row r="1" spans="2:29" ht="13.5" x14ac:dyDescent="0.25">
      <c r="B1" s="136" t="s">
        <v>175</v>
      </c>
      <c r="C1" s="24"/>
      <c r="D1" s="24"/>
      <c r="E1" s="24"/>
      <c r="F1" s="25"/>
      <c r="G1" s="25"/>
    </row>
    <row r="2" spans="2:29" x14ac:dyDescent="0.25">
      <c r="B2" s="137" t="s">
        <v>115</v>
      </c>
    </row>
    <row r="3" spans="2:29" x14ac:dyDescent="0.25"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2:29" x14ac:dyDescent="0.25">
      <c r="B4" s="23"/>
      <c r="C4" s="22">
        <v>1990</v>
      </c>
      <c r="D4" s="22">
        <v>1991</v>
      </c>
      <c r="E4" s="22">
        <v>1992</v>
      </c>
      <c r="F4" s="22">
        <v>1993</v>
      </c>
      <c r="G4" s="22">
        <v>1994</v>
      </c>
      <c r="H4" s="22">
        <v>1995</v>
      </c>
      <c r="I4" s="22">
        <v>1996</v>
      </c>
      <c r="J4" s="22">
        <v>1997</v>
      </c>
      <c r="K4" s="22">
        <v>1998</v>
      </c>
      <c r="L4" s="22">
        <v>1999</v>
      </c>
      <c r="M4" s="22">
        <v>2000</v>
      </c>
      <c r="N4" s="22">
        <v>2001</v>
      </c>
      <c r="O4" s="22">
        <v>2002</v>
      </c>
      <c r="P4" s="22">
        <v>2003</v>
      </c>
      <c r="Q4" s="22">
        <v>2004</v>
      </c>
      <c r="R4" s="22">
        <v>2005</v>
      </c>
      <c r="S4" s="22">
        <v>2006</v>
      </c>
      <c r="T4" s="22">
        <v>2007</v>
      </c>
      <c r="U4" s="22">
        <v>2008</v>
      </c>
      <c r="V4" s="22">
        <v>2009</v>
      </c>
      <c r="W4" s="22">
        <v>2010</v>
      </c>
      <c r="X4" s="22">
        <v>2011</v>
      </c>
      <c r="Y4" s="22">
        <v>2012</v>
      </c>
      <c r="Z4" s="22">
        <v>2013</v>
      </c>
      <c r="AA4" s="22">
        <v>2014</v>
      </c>
      <c r="AB4" s="22">
        <v>2015</v>
      </c>
      <c r="AC4" s="22">
        <v>2016</v>
      </c>
    </row>
    <row r="5" spans="2:29" x14ac:dyDescent="0.25">
      <c r="B5" s="18" t="s">
        <v>116</v>
      </c>
      <c r="C5" s="19">
        <f t="shared" ref="C5:Y5" si="0">(C6/$C$6)*100</f>
        <v>100</v>
      </c>
      <c r="D5" s="19">
        <f t="shared" si="0"/>
        <v>98.26121557930891</v>
      </c>
      <c r="E5" s="19">
        <f t="shared" si="0"/>
        <v>95.282223639068945</v>
      </c>
      <c r="F5" s="19">
        <f t="shared" si="0"/>
        <v>93.60489749875525</v>
      </c>
      <c r="G5" s="19">
        <f t="shared" si="0"/>
        <v>93.152336985663766</v>
      </c>
      <c r="H5" s="19">
        <f t="shared" si="0"/>
        <v>94.180691204738835</v>
      </c>
      <c r="I5" s="19">
        <f t="shared" si="0"/>
        <v>96.155274253146217</v>
      </c>
      <c r="J5" s="19">
        <f t="shared" si="0"/>
        <v>94.46786291593618</v>
      </c>
      <c r="K5" s="19">
        <f t="shared" si="0"/>
        <v>93.785738858111529</v>
      </c>
      <c r="L5" s="19">
        <f t="shared" si="0"/>
        <v>92.035044103648445</v>
      </c>
      <c r="M5" s="19">
        <f t="shared" si="0"/>
        <v>92.274609622253436</v>
      </c>
      <c r="N5" s="19">
        <f t="shared" si="0"/>
        <v>93.254194624452452</v>
      </c>
      <c r="O5" s="19">
        <f t="shared" si="0"/>
        <v>92.421885177637179</v>
      </c>
      <c r="P5" s="19">
        <f t="shared" si="0"/>
        <v>93.961556414135487</v>
      </c>
      <c r="Q5" s="19">
        <f t="shared" si="0"/>
        <v>94.08976865175849</v>
      </c>
      <c r="R5" s="19">
        <f t="shared" si="0"/>
        <v>93.559676275232817</v>
      </c>
      <c r="S5" s="19">
        <f t="shared" si="0"/>
        <v>93.435740057589584</v>
      </c>
      <c r="T5" s="19">
        <f t="shared" si="0"/>
        <v>92.677019521165022</v>
      </c>
      <c r="U5" s="19">
        <f t="shared" si="0"/>
        <v>90.635996175398475</v>
      </c>
      <c r="V5" s="19">
        <f t="shared" si="0"/>
        <v>83.984084379838535</v>
      </c>
      <c r="W5" s="19">
        <f t="shared" si="0"/>
        <v>85.829255450299044</v>
      </c>
      <c r="X5" s="19">
        <f t="shared" si="0"/>
        <v>83.132363687071816</v>
      </c>
      <c r="Y5" s="19">
        <f t="shared" si="0"/>
        <v>82.000830576274879</v>
      </c>
      <c r="Z5" s="19">
        <f>(Z6/$C$6)*100</f>
        <v>80.362024807304465</v>
      </c>
      <c r="AA5" s="19">
        <f>(AA6/$C$6)*100</f>
        <v>77.406568373362788</v>
      </c>
      <c r="AB5" s="19">
        <f>(AB6/$C$6)*100</f>
        <v>77.986611873583115</v>
      </c>
      <c r="AC5" s="19">
        <f>(AC6/$C$6)*100</f>
        <v>77.641750696118194</v>
      </c>
    </row>
    <row r="6" spans="2:29" x14ac:dyDescent="0.25">
      <c r="B6" s="18" t="s">
        <v>61</v>
      </c>
      <c r="C6" s="20">
        <f>env_air_gge!B12</f>
        <v>5719571.0300000003</v>
      </c>
      <c r="D6" s="20">
        <f>env_air_gge!C12</f>
        <v>5620120.0199999996</v>
      </c>
      <c r="E6" s="20">
        <f>env_air_gge!D12</f>
        <v>5449734.46</v>
      </c>
      <c r="F6" s="20">
        <f>env_air_gge!E12</f>
        <v>5353798.5999999996</v>
      </c>
      <c r="G6" s="20">
        <f>env_air_gge!F12</f>
        <v>5327914.08</v>
      </c>
      <c r="H6" s="20">
        <f>env_air_gge!G12</f>
        <v>5386731.5300000003</v>
      </c>
      <c r="I6" s="20">
        <f>env_air_gge!H12</f>
        <v>5499669.21</v>
      </c>
      <c r="J6" s="20">
        <f>env_air_gge!I12</f>
        <v>5403156.5199999996</v>
      </c>
      <c r="K6" s="20">
        <f>env_air_gge!J12</f>
        <v>5364141.95</v>
      </c>
      <c r="L6" s="20">
        <f>env_air_gge!K12</f>
        <v>5264009.72</v>
      </c>
      <c r="M6" s="20">
        <f>env_air_gge!L12</f>
        <v>5277711.84</v>
      </c>
      <c r="N6" s="20">
        <f>env_air_gge!M12</f>
        <v>5333739.9000000004</v>
      </c>
      <c r="O6" s="20">
        <f>env_air_gge!N12</f>
        <v>5286135.37</v>
      </c>
      <c r="P6" s="20">
        <f>env_air_gge!O12</f>
        <v>5374197.96</v>
      </c>
      <c r="Q6" s="20">
        <f>env_air_gge!P12</f>
        <v>5381531.1500000004</v>
      </c>
      <c r="R6" s="20">
        <f>env_air_gge!Q12</f>
        <v>5351212.1399999997</v>
      </c>
      <c r="S6" s="20">
        <f>env_air_gge!R12</f>
        <v>5344123.5199999996</v>
      </c>
      <c r="T6" s="20">
        <f>env_air_gge!S12</f>
        <v>5300727.96</v>
      </c>
      <c r="U6" s="20">
        <f>env_air_gge!T12</f>
        <v>5183990.18</v>
      </c>
      <c r="V6" s="20">
        <f>env_air_gge!U12</f>
        <v>4803529.3600000003</v>
      </c>
      <c r="W6" s="20">
        <f>env_air_gge!V12</f>
        <v>4909065.2300000004</v>
      </c>
      <c r="X6" s="20">
        <f>env_air_gge!W12</f>
        <v>4754814.59</v>
      </c>
      <c r="Y6" s="20">
        <f>env_air_gge!X12</f>
        <v>4690095.75</v>
      </c>
      <c r="Z6" s="20">
        <f>env_air_gge!Y12</f>
        <v>4596363.09</v>
      </c>
      <c r="AA6" s="20">
        <f>env_air_gge!Z12</f>
        <v>4427323.66</v>
      </c>
      <c r="AB6" s="20">
        <f>env_air_gge!AA12</f>
        <v>4460499.66</v>
      </c>
      <c r="AC6" s="20">
        <f>env_air_gge!AB12</f>
        <v>4440775.08</v>
      </c>
    </row>
    <row r="7" spans="2:29" x14ac:dyDescent="0.25">
      <c r="C7" s="6">
        <f>C6/1000</f>
        <v>5719.5710300000001</v>
      </c>
      <c r="D7" s="6">
        <f t="shared" ref="D7:AC7" si="1">D6/1000</f>
        <v>5620.1200199999994</v>
      </c>
      <c r="E7" s="6">
        <f t="shared" si="1"/>
        <v>5449.7344599999997</v>
      </c>
      <c r="F7" s="6">
        <f t="shared" si="1"/>
        <v>5353.7986000000001</v>
      </c>
      <c r="G7" s="6">
        <f t="shared" si="1"/>
        <v>5327.9140800000005</v>
      </c>
      <c r="H7" s="6">
        <f t="shared" si="1"/>
        <v>5386.73153</v>
      </c>
      <c r="I7" s="6">
        <f t="shared" si="1"/>
        <v>5499.66921</v>
      </c>
      <c r="J7" s="6">
        <f t="shared" si="1"/>
        <v>5403.1565199999995</v>
      </c>
      <c r="K7" s="6">
        <f t="shared" si="1"/>
        <v>5364.1419500000002</v>
      </c>
      <c r="L7" s="6">
        <f t="shared" si="1"/>
        <v>5264.00972</v>
      </c>
      <c r="M7" s="6">
        <f t="shared" si="1"/>
        <v>5277.7118399999999</v>
      </c>
      <c r="N7" s="6">
        <f t="shared" si="1"/>
        <v>5333.7399000000005</v>
      </c>
      <c r="O7" s="6">
        <f t="shared" si="1"/>
        <v>5286.13537</v>
      </c>
      <c r="P7" s="6">
        <f t="shared" si="1"/>
        <v>5374.1979599999995</v>
      </c>
      <c r="Q7" s="6">
        <f t="shared" si="1"/>
        <v>5381.5311500000007</v>
      </c>
      <c r="R7" s="6">
        <f t="shared" si="1"/>
        <v>5351.2121399999996</v>
      </c>
      <c r="S7" s="6">
        <f t="shared" si="1"/>
        <v>5344.1235199999992</v>
      </c>
      <c r="T7" s="6">
        <f t="shared" si="1"/>
        <v>5300.7279600000002</v>
      </c>
      <c r="U7" s="6">
        <f t="shared" si="1"/>
        <v>5183.9901799999998</v>
      </c>
      <c r="V7" s="6">
        <f t="shared" si="1"/>
        <v>4803.5293600000005</v>
      </c>
      <c r="W7" s="6">
        <f t="shared" si="1"/>
        <v>4909.0652300000002</v>
      </c>
      <c r="X7" s="6">
        <f t="shared" si="1"/>
        <v>4754.81459</v>
      </c>
      <c r="Y7" s="6">
        <f t="shared" si="1"/>
        <v>4690.0957500000004</v>
      </c>
      <c r="Z7" s="6">
        <f t="shared" si="1"/>
        <v>4596.3630899999998</v>
      </c>
      <c r="AA7" s="6">
        <f t="shared" si="1"/>
        <v>4427.32366</v>
      </c>
      <c r="AB7" s="6">
        <f t="shared" si="1"/>
        <v>4460.4996600000004</v>
      </c>
      <c r="AC7" s="6">
        <f t="shared" si="1"/>
        <v>4440.7750800000003</v>
      </c>
    </row>
    <row r="8" spans="2:29" x14ac:dyDescent="0.25"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Y8" s="5"/>
      <c r="Z8" s="5"/>
      <c r="AA8" s="5"/>
      <c r="AB8" s="5"/>
      <c r="AC8" s="5">
        <f>((AC6-C6)/C6)</f>
        <v>-0.223582493038818</v>
      </c>
    </row>
    <row r="9" spans="2:29" x14ac:dyDescent="0.25"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Y9" s="6"/>
      <c r="Z9" s="10"/>
      <c r="AA9" s="10"/>
      <c r="AB9" s="10"/>
      <c r="AC9" s="10">
        <f>AC6-C6</f>
        <v>-1278795.9500000002</v>
      </c>
    </row>
    <row r="10" spans="2:29" x14ac:dyDescent="0.25"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5"/>
      <c r="W10" s="2"/>
      <c r="Z10" s="6"/>
      <c r="AA10" s="6"/>
    </row>
    <row r="11" spans="2:29" x14ac:dyDescent="0.25"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7"/>
      <c r="W11" s="2"/>
    </row>
    <row r="12" spans="2:29" x14ac:dyDescent="0.25"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2:29" x14ac:dyDescent="0.25"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2:29" x14ac:dyDescent="0.25"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2:29" x14ac:dyDescent="0.25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2:29" x14ac:dyDescent="0.25"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x14ac:dyDescent="0.25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x14ac:dyDescent="0.25"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x14ac:dyDescent="0.25"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x14ac:dyDescent="0.25"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x14ac:dyDescent="0.25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x14ac:dyDescent="0.25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x14ac:dyDescent="0.25"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x14ac:dyDescent="0.25"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x14ac:dyDescent="0.25">
      <c r="A25" s="13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x14ac:dyDescent="0.25"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x14ac:dyDescent="0.25"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x14ac:dyDescent="0.25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x14ac:dyDescent="0.25"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x14ac:dyDescent="0.25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42" spans="2:2" ht="28.15" customHeight="1" x14ac:dyDescent="0.3"/>
    <row r="46" spans="2:2" ht="14.45" customHeight="1" x14ac:dyDescent="0.2">
      <c r="B46" s="134" t="s">
        <v>172</v>
      </c>
    </row>
  </sheetData>
  <pageMargins left="0.75" right="0.75" top="1" bottom="1" header="0.5" footer="0.5"/>
  <pageSetup paperSize="9" scale="5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N48"/>
  <sheetViews>
    <sheetView showGridLines="0" zoomScaleNormal="100" workbookViewId="0">
      <selection activeCell="P23" sqref="P23"/>
    </sheetView>
  </sheetViews>
  <sheetFormatPr defaultColWidth="9.140625" defaultRowHeight="12" x14ac:dyDescent="0.2"/>
  <cols>
    <col min="1" max="1" width="21" style="3" customWidth="1"/>
    <col min="2" max="2" width="1.5703125" style="3" customWidth="1"/>
    <col min="3" max="3" width="14.28515625" style="3" customWidth="1"/>
    <col min="4" max="4" width="14.42578125" style="3" customWidth="1"/>
    <col min="5" max="5" width="11.5703125" style="3" customWidth="1"/>
    <col min="6" max="6" width="11.85546875" style="3" customWidth="1"/>
    <col min="7" max="8" width="10.7109375" style="3" bestFit="1" customWidth="1"/>
    <col min="9" max="9" width="10.7109375" style="3" customWidth="1"/>
    <col min="10" max="10" width="15.28515625" style="3" customWidth="1"/>
    <col min="11" max="11" width="0.85546875" style="3" customWidth="1"/>
    <col min="12" max="12" width="6" style="3" customWidth="1"/>
    <col min="13" max="13" width="1" style="3" customWidth="1"/>
    <col min="14" max="16384" width="9.140625" style="3"/>
  </cols>
  <sheetData>
    <row r="1" spans="2:14" x14ac:dyDescent="0.2">
      <c r="C1" s="4"/>
      <c r="D1" s="4"/>
      <c r="E1" s="4"/>
      <c r="F1" s="4"/>
    </row>
    <row r="2" spans="2:14" x14ac:dyDescent="0.2">
      <c r="C2" s="38" t="s">
        <v>163</v>
      </c>
    </row>
    <row r="3" spans="2:14" x14ac:dyDescent="0.2">
      <c r="C3" s="139" t="s">
        <v>118</v>
      </c>
    </row>
    <row r="4" spans="2:14" ht="6" customHeight="1" x14ac:dyDescent="0.2"/>
    <row r="5" spans="2:14" x14ac:dyDescent="0.2">
      <c r="B5" s="8"/>
      <c r="C5" s="30"/>
      <c r="D5" s="27">
        <v>1990</v>
      </c>
      <c r="E5" s="27">
        <v>1995</v>
      </c>
      <c r="F5" s="28">
        <v>2000</v>
      </c>
      <c r="G5" s="28">
        <v>2005</v>
      </c>
      <c r="H5" s="28">
        <v>2010</v>
      </c>
      <c r="I5" s="28">
        <v>2016</v>
      </c>
      <c r="J5" s="28" t="s">
        <v>57</v>
      </c>
      <c r="M5" s="8"/>
    </row>
    <row r="6" spans="2:14" x14ac:dyDescent="0.2">
      <c r="B6" s="8"/>
      <c r="C6" s="42" t="s">
        <v>55</v>
      </c>
      <c r="D6" s="43">
        <f>env_air_gge!B12/1000</f>
        <v>5719.5710300000001</v>
      </c>
      <c r="E6" s="43">
        <f>env_air_gge!G12/1000</f>
        <v>5386.73153</v>
      </c>
      <c r="F6" s="43">
        <f>env_air_gge!L12/1000</f>
        <v>5277.7118399999999</v>
      </c>
      <c r="G6" s="43">
        <f>env_air_gge!Q12/1000</f>
        <v>5351.2121399999996</v>
      </c>
      <c r="H6" s="43">
        <f>env_air_gge!V12/1000</f>
        <v>4909.0652300000002</v>
      </c>
      <c r="I6" s="43">
        <f>env_air_gge!AB12/1000</f>
        <v>4440.7750800000003</v>
      </c>
      <c r="J6" s="61">
        <f>D6/$D$6</f>
        <v>1</v>
      </c>
      <c r="M6" s="8"/>
    </row>
    <row r="7" spans="2:14" x14ac:dyDescent="0.2">
      <c r="B7" s="8"/>
      <c r="C7" s="44" t="s">
        <v>13</v>
      </c>
      <c r="D7" s="57">
        <f>env_air_gge!B13/1000</f>
        <v>149.80651</v>
      </c>
      <c r="E7" s="45">
        <f>env_air_gge!G13/1000</f>
        <v>157.6781</v>
      </c>
      <c r="F7" s="45">
        <f>env_air_gge!L13/1000</f>
        <v>154.518</v>
      </c>
      <c r="G7" s="45">
        <f>env_air_gge!Q13/1000</f>
        <v>149.00585000000001</v>
      </c>
      <c r="H7" s="45">
        <f>env_air_gge!V13/1000</f>
        <v>136.93170999999998</v>
      </c>
      <c r="I7" s="45">
        <f>env_air_gge!AB13/1000</f>
        <v>122.13877000000001</v>
      </c>
      <c r="J7" s="62">
        <f>I7/$I$6</f>
        <v>2.7503930687703283E-2</v>
      </c>
      <c r="M7" s="8"/>
    </row>
    <row r="8" spans="2:14" x14ac:dyDescent="0.2">
      <c r="B8" s="8"/>
      <c r="C8" s="46" t="s">
        <v>4</v>
      </c>
      <c r="D8" s="50">
        <f>env_air_gge!B14/1000</f>
        <v>104.70855999999999</v>
      </c>
      <c r="E8" s="47">
        <f>env_air_gge!G14/1000</f>
        <v>75.47954</v>
      </c>
      <c r="F8" s="47">
        <f>env_air_gge!L14/1000</f>
        <v>59.810749999999999</v>
      </c>
      <c r="G8" s="47">
        <f>env_air_gge!Q14/1000</f>
        <v>64.475719999999995</v>
      </c>
      <c r="H8" s="47">
        <f>env_air_gge!V14/1000</f>
        <v>61.053370000000001</v>
      </c>
      <c r="I8" s="47">
        <f>env_air_gge!AB14/1000</f>
        <v>59.701569999999997</v>
      </c>
      <c r="J8" s="63">
        <f t="shared" ref="J8:J34" si="0">I8/$I$6</f>
        <v>1.3443952671433203E-2</v>
      </c>
      <c r="K8" s="9"/>
      <c r="M8" s="8"/>
    </row>
    <row r="9" spans="2:14" x14ac:dyDescent="0.2">
      <c r="B9" s="8"/>
      <c r="C9" s="46" t="s">
        <v>7</v>
      </c>
      <c r="D9" s="50">
        <f>env_air_gge!B15/1000</f>
        <v>200.12558999999999</v>
      </c>
      <c r="E9" s="47">
        <f>env_air_gge!G15/1000</f>
        <v>159.43033</v>
      </c>
      <c r="F9" s="47">
        <f>env_air_gge!L15/1000</f>
        <v>150.75408999999999</v>
      </c>
      <c r="G9" s="47">
        <f>env_air_gge!Q15/1000</f>
        <v>149.02382</v>
      </c>
      <c r="H9" s="47">
        <f>env_air_gge!V15/1000</f>
        <v>141.50068999999999</v>
      </c>
      <c r="I9" s="47">
        <f>env_air_gge!AB15/1000</f>
        <v>131.31274999999999</v>
      </c>
      <c r="J9" s="63">
        <f t="shared" si="0"/>
        <v>2.9569781768816805E-2</v>
      </c>
      <c r="K9" s="9"/>
      <c r="M9" s="8"/>
    </row>
    <row r="10" spans="2:14" x14ac:dyDescent="0.2">
      <c r="B10" s="8"/>
      <c r="C10" s="46" t="s">
        <v>11</v>
      </c>
      <c r="D10" s="50">
        <f>env_air_gge!B16/1000</f>
        <v>72.155760000000001</v>
      </c>
      <c r="E10" s="47">
        <f>env_air_gge!G16/1000</f>
        <v>80.186800000000005</v>
      </c>
      <c r="F10" s="47">
        <f>env_air_gge!L16/1000</f>
        <v>73.118470000000002</v>
      </c>
      <c r="G10" s="47">
        <f>env_air_gge!Q16/1000</f>
        <v>68.880809999999997</v>
      </c>
      <c r="H10" s="47">
        <f>env_air_gge!V16/1000</f>
        <v>65.767409999999998</v>
      </c>
      <c r="I10" s="47">
        <f>env_air_gge!AB16/1000</f>
        <v>53.330249999999999</v>
      </c>
      <c r="J10" s="63">
        <f t="shared" si="0"/>
        <v>1.2009221147043546E-2</v>
      </c>
      <c r="M10" s="8"/>
    </row>
    <row r="11" spans="2:14" x14ac:dyDescent="0.2">
      <c r="B11" s="8"/>
      <c r="C11" s="46" t="s">
        <v>8</v>
      </c>
      <c r="D11" s="50">
        <f>env_air_gge!B17/1000</f>
        <v>1263.70803</v>
      </c>
      <c r="E11" s="47">
        <f>env_air_gge!G17/1000</f>
        <v>1138.26135</v>
      </c>
      <c r="F11" s="47">
        <f>env_air_gge!L17/1000</f>
        <v>1064.25018</v>
      </c>
      <c r="G11" s="47">
        <f>env_air_gge!Q17/1000</f>
        <v>1016.02094</v>
      </c>
      <c r="H11" s="47">
        <f>env_air_gge!V17/1000</f>
        <v>967.00260000000003</v>
      </c>
      <c r="I11" s="47">
        <f>env_air_gge!AB17/1000</f>
        <v>935.82233999999994</v>
      </c>
      <c r="J11" s="63">
        <f t="shared" si="0"/>
        <v>0.2107340099737724</v>
      </c>
      <c r="M11" s="8"/>
    </row>
    <row r="12" spans="2:14" x14ac:dyDescent="0.2">
      <c r="B12" s="8"/>
      <c r="C12" s="46" t="s">
        <v>3</v>
      </c>
      <c r="D12" s="50">
        <f>env_air_gge!B18/1000</f>
        <v>40.505279999999999</v>
      </c>
      <c r="E12" s="47">
        <f>env_air_gge!G18/1000</f>
        <v>20.258509999999998</v>
      </c>
      <c r="F12" s="47">
        <f>env_air_gge!L18/1000</f>
        <v>17.36919</v>
      </c>
      <c r="G12" s="47">
        <f>env_air_gge!Q18/1000</f>
        <v>19.290839999999999</v>
      </c>
      <c r="H12" s="47">
        <f>env_air_gge!V18/1000</f>
        <v>21.24343</v>
      </c>
      <c r="I12" s="47">
        <f>env_air_gge!AB18/1000</f>
        <v>19.692360000000001</v>
      </c>
      <c r="J12" s="63">
        <f t="shared" si="0"/>
        <v>4.4344421064441749E-3</v>
      </c>
      <c r="M12" s="8"/>
      <c r="N12" s="56"/>
    </row>
    <row r="13" spans="2:14" x14ac:dyDescent="0.2">
      <c r="B13" s="8"/>
      <c r="C13" s="46" t="s">
        <v>21</v>
      </c>
      <c r="D13" s="50">
        <f>env_air_gge!B19/1000</f>
        <v>56.570839999999997</v>
      </c>
      <c r="E13" s="47">
        <f>env_air_gge!G19/1000</f>
        <v>60.347279999999998</v>
      </c>
      <c r="F13" s="47">
        <f>env_air_gge!L19/1000</f>
        <v>70.383320000000012</v>
      </c>
      <c r="G13" s="47">
        <f>env_air_gge!Q19/1000</f>
        <v>72.06944</v>
      </c>
      <c r="H13" s="47">
        <f>env_air_gge!V19/1000</f>
        <v>63.570309999999999</v>
      </c>
      <c r="I13" s="47">
        <f>env_air_gge!AB19/1000</f>
        <v>64.159900000000007</v>
      </c>
      <c r="J13" s="63">
        <f t="shared" si="0"/>
        <v>1.4447905792157345E-2</v>
      </c>
      <c r="M13" s="8"/>
    </row>
    <row r="14" spans="2:14" x14ac:dyDescent="0.2">
      <c r="B14" s="8"/>
      <c r="C14" s="46" t="s">
        <v>22</v>
      </c>
      <c r="D14" s="50">
        <f>env_air_gge!B20/1000</f>
        <v>105.59746000000001</v>
      </c>
      <c r="E14" s="47">
        <f>env_air_gge!G20/1000</f>
        <v>111.81456</v>
      </c>
      <c r="F14" s="47">
        <f>env_air_gge!L20/1000</f>
        <v>128.89354</v>
      </c>
      <c r="G14" s="47">
        <f>env_air_gge!Q20/1000</f>
        <v>138.90388000000002</v>
      </c>
      <c r="H14" s="47">
        <f>env_air_gge!V20/1000</f>
        <v>120.96981</v>
      </c>
      <c r="I14" s="47">
        <f>env_air_gge!AB20/1000</f>
        <v>94.71387</v>
      </c>
      <c r="J14" s="63">
        <f t="shared" si="0"/>
        <v>2.1328229485560884E-2</v>
      </c>
      <c r="M14" s="8"/>
    </row>
    <row r="15" spans="2:14" x14ac:dyDescent="0.2">
      <c r="B15" s="8"/>
      <c r="C15" s="46" t="s">
        <v>24</v>
      </c>
      <c r="D15" s="50">
        <f>env_air_gge!B21/1000</f>
        <v>292.48586</v>
      </c>
      <c r="E15" s="47">
        <f>env_air_gge!G21/1000</f>
        <v>334.04275999999999</v>
      </c>
      <c r="F15" s="47">
        <f>env_air_gge!L21/1000</f>
        <v>395.18988000000002</v>
      </c>
      <c r="G15" s="47">
        <f>env_air_gge!Q21/1000</f>
        <v>450.63310999999999</v>
      </c>
      <c r="H15" s="47">
        <f>env_air_gge!V21/1000</f>
        <v>368.28784999999999</v>
      </c>
      <c r="I15" s="47">
        <f>env_air_gge!AB21/1000</f>
        <v>340.54259000000002</v>
      </c>
      <c r="J15" s="63">
        <f t="shared" si="0"/>
        <v>7.6685394748702285E-2</v>
      </c>
      <c r="M15" s="8"/>
    </row>
    <row r="16" spans="2:14" x14ac:dyDescent="0.2">
      <c r="B16" s="8"/>
      <c r="C16" s="46" t="s">
        <v>14</v>
      </c>
      <c r="D16" s="50">
        <f>env_air_gge!B22/1000</f>
        <v>555.05491000000006</v>
      </c>
      <c r="E16" s="47">
        <f>env_air_gge!G22/1000</f>
        <v>552.12858999999992</v>
      </c>
      <c r="F16" s="47">
        <f>env_air_gge!L22/1000</f>
        <v>565.32375999999999</v>
      </c>
      <c r="G16" s="47">
        <f>env_air_gge!Q22/1000</f>
        <v>568.64247</v>
      </c>
      <c r="H16" s="47">
        <f>env_air_gge!V22/1000</f>
        <v>527.72914000000003</v>
      </c>
      <c r="I16" s="47">
        <f>env_air_gge!AB22/1000</f>
        <v>475.36162999999999</v>
      </c>
      <c r="J16" s="63">
        <f t="shared" si="0"/>
        <v>0.1070447436396621</v>
      </c>
      <c r="M16" s="8"/>
    </row>
    <row r="17" spans="2:14" x14ac:dyDescent="0.2">
      <c r="B17" s="8"/>
      <c r="C17" s="46" t="s">
        <v>56</v>
      </c>
      <c r="D17" s="50">
        <f>env_air_gge!B23/1000</f>
        <v>32.39508</v>
      </c>
      <c r="E17" s="47">
        <f>env_air_gge!G23/1000</f>
        <v>23.176629999999999</v>
      </c>
      <c r="F17" s="47">
        <f>env_air_gge!L23/1000</f>
        <v>26.034020000000002</v>
      </c>
      <c r="G17" s="47">
        <f>env_air_gge!Q23/1000</f>
        <v>30.193900000000003</v>
      </c>
      <c r="H17" s="47">
        <f>env_air_gge!V23/1000</f>
        <v>28.28369</v>
      </c>
      <c r="I17" s="47">
        <f>env_air_gge!AB23/1000</f>
        <v>24.683070000000001</v>
      </c>
      <c r="J17" s="63">
        <f t="shared" si="0"/>
        <v>5.558279704632102E-3</v>
      </c>
      <c r="M17" s="8"/>
    </row>
    <row r="18" spans="2:14" x14ac:dyDescent="0.2">
      <c r="B18" s="8"/>
      <c r="C18" s="46" t="s">
        <v>16</v>
      </c>
      <c r="D18" s="50">
        <f>env_air_gge!B24/1000</f>
        <v>522.68459999999993</v>
      </c>
      <c r="E18" s="47">
        <f>env_air_gge!G24/1000</f>
        <v>538.49050999999997</v>
      </c>
      <c r="F18" s="47">
        <f>env_air_gge!L24/1000</f>
        <v>562.49381000000005</v>
      </c>
      <c r="G18" s="47">
        <f>env_air_gge!Q24/1000</f>
        <v>589.41066000000001</v>
      </c>
      <c r="H18" s="47">
        <f>env_air_gge!V24/1000</f>
        <v>512.87939000000006</v>
      </c>
      <c r="I18" s="47">
        <f>env_air_gge!AB24/1000</f>
        <v>438.24558000000002</v>
      </c>
      <c r="J18" s="63">
        <f t="shared" si="0"/>
        <v>9.8686731956710586E-2</v>
      </c>
      <c r="M18" s="8"/>
    </row>
    <row r="19" spans="2:14" x14ac:dyDescent="0.2">
      <c r="B19" s="8"/>
      <c r="C19" s="46" t="s">
        <v>26</v>
      </c>
      <c r="D19" s="50">
        <f>env_air_gge!B25/1000</f>
        <v>6.3154200000000005</v>
      </c>
      <c r="E19" s="47">
        <f>env_air_gge!G25/1000</f>
        <v>7.7828500000000007</v>
      </c>
      <c r="F19" s="47">
        <f>env_air_gge!L25/1000</f>
        <v>9.1050599999999999</v>
      </c>
      <c r="G19" s="47">
        <f>env_air_gge!Q25/1000</f>
        <v>10.062889999999999</v>
      </c>
      <c r="H19" s="47">
        <f>env_air_gge!V25/1000</f>
        <v>10.2545</v>
      </c>
      <c r="I19" s="47">
        <f>env_air_gge!AB25/1000</f>
        <v>9.6576800000000009</v>
      </c>
      <c r="J19" s="63">
        <f t="shared" si="0"/>
        <v>2.1747735082318109E-3</v>
      </c>
      <c r="M19" s="8"/>
    </row>
    <row r="20" spans="2:14" x14ac:dyDescent="0.2">
      <c r="B20" s="8"/>
      <c r="C20" s="46" t="s">
        <v>1</v>
      </c>
      <c r="D20" s="50">
        <f>env_air_gge!B26/1000</f>
        <v>26.692970000000003</v>
      </c>
      <c r="E20" s="47">
        <f>env_air_gge!G26/1000</f>
        <v>13.03875</v>
      </c>
      <c r="F20" s="47">
        <f>env_air_gge!L26/1000</f>
        <v>10.61905</v>
      </c>
      <c r="G20" s="47">
        <f>env_air_gge!Q26/1000</f>
        <v>11.63786</v>
      </c>
      <c r="H20" s="47">
        <f>env_air_gge!V26/1000</f>
        <v>12.74995</v>
      </c>
      <c r="I20" s="47">
        <f>env_air_gge!AB26/1000</f>
        <v>11.682379999999998</v>
      </c>
      <c r="J20" s="63">
        <f t="shared" si="0"/>
        <v>2.6307074304695471E-3</v>
      </c>
      <c r="M20" s="8"/>
    </row>
    <row r="21" spans="2:14" x14ac:dyDescent="0.2">
      <c r="B21" s="8"/>
      <c r="C21" s="46" t="s">
        <v>0</v>
      </c>
      <c r="D21" s="50">
        <f>env_air_gge!B27/1000</f>
        <v>48.510129999999997</v>
      </c>
      <c r="E21" s="47">
        <f>env_air_gge!G27/1000</f>
        <v>22.428810000000002</v>
      </c>
      <c r="F21" s="47">
        <f>env_air_gge!L27/1000</f>
        <v>19.54121</v>
      </c>
      <c r="G21" s="47">
        <f>env_air_gge!Q27/1000</f>
        <v>22.96125</v>
      </c>
      <c r="H21" s="47">
        <f>env_air_gge!V27/1000</f>
        <v>20.855180000000001</v>
      </c>
      <c r="I21" s="47">
        <f>env_air_gge!AB27/1000</f>
        <v>20.372220000000002</v>
      </c>
      <c r="J21" s="63">
        <f t="shared" si="0"/>
        <v>4.587537002662157E-3</v>
      </c>
      <c r="M21" s="8"/>
    </row>
    <row r="22" spans="2:14" x14ac:dyDescent="0.2">
      <c r="B22" s="8"/>
      <c r="C22" s="46" t="s">
        <v>15</v>
      </c>
      <c r="D22" s="50">
        <f>env_air_gge!B28/1000</f>
        <v>13.175420000000001</v>
      </c>
      <c r="E22" s="47">
        <f>env_air_gge!G28/1000</f>
        <v>10.65508</v>
      </c>
      <c r="F22" s="47">
        <f>env_air_gge!L28/1000</f>
        <v>10.61515</v>
      </c>
      <c r="G22" s="47">
        <f>env_air_gge!Q28/1000</f>
        <v>14.289309999999999</v>
      </c>
      <c r="H22" s="47">
        <f>env_air_gge!V28/1000</f>
        <v>13.437040000000001</v>
      </c>
      <c r="I22" s="47">
        <f>env_air_gge!AB28/1000</f>
        <v>11.531870000000001</v>
      </c>
      <c r="J22" s="63">
        <f t="shared" si="0"/>
        <v>2.5968146983926959E-3</v>
      </c>
      <c r="M22" s="8"/>
    </row>
    <row r="23" spans="2:14" x14ac:dyDescent="0.2">
      <c r="B23" s="8"/>
      <c r="C23" s="46" t="s">
        <v>6</v>
      </c>
      <c r="D23" s="50">
        <f>env_air_gge!B29/1000</f>
        <v>94.297970000000007</v>
      </c>
      <c r="E23" s="47">
        <f>env_air_gge!G29/1000</f>
        <v>76.047629999999998</v>
      </c>
      <c r="F23" s="47">
        <f>env_air_gge!L29/1000</f>
        <v>74.108550000000008</v>
      </c>
      <c r="G23" s="47">
        <f>env_air_gge!Q29/1000</f>
        <v>76.582460000000012</v>
      </c>
      <c r="H23" s="47">
        <f>env_air_gge!V29/1000</f>
        <v>66.06044</v>
      </c>
      <c r="I23" s="47">
        <f>env_air_gge!AB29/1000</f>
        <v>62.068620000000003</v>
      </c>
      <c r="J23" s="63">
        <f t="shared" si="0"/>
        <v>1.3976978991694396E-2</v>
      </c>
      <c r="M23" s="8"/>
    </row>
    <row r="24" spans="2:14" x14ac:dyDescent="0.2">
      <c r="B24" s="8"/>
      <c r="C24" s="46" t="s">
        <v>25</v>
      </c>
      <c r="D24" s="50">
        <f>env_air_gge!B30/1000</f>
        <v>2.3001999999999998</v>
      </c>
      <c r="E24" s="47">
        <f>env_air_gge!G30/1000</f>
        <v>3.0260400000000001</v>
      </c>
      <c r="F24" s="47">
        <f>env_air_gge!L30/1000</f>
        <v>3.1377700000000002</v>
      </c>
      <c r="G24" s="47">
        <f>env_air_gge!Q30/1000</f>
        <v>3.24668</v>
      </c>
      <c r="H24" s="47">
        <f>env_air_gge!V30/1000</f>
        <v>3.2737500000000002</v>
      </c>
      <c r="I24" s="47">
        <f>env_air_gge!AB30/1000</f>
        <v>2.2868400000000002</v>
      </c>
      <c r="J24" s="63">
        <f t="shared" si="0"/>
        <v>5.1496415801360516E-4</v>
      </c>
      <c r="M24" s="8"/>
    </row>
    <row r="25" spans="2:14" x14ac:dyDescent="0.2">
      <c r="B25" s="8"/>
      <c r="C25" s="46" t="s">
        <v>17</v>
      </c>
      <c r="D25" s="50">
        <f>env_air_gge!B31/1000</f>
        <v>225.93066000000002</v>
      </c>
      <c r="E25" s="47">
        <f>env_air_gge!G31/1000</f>
        <v>238.94478000000001</v>
      </c>
      <c r="F25" s="47">
        <f>env_air_gge!L31/1000</f>
        <v>229.37217999999999</v>
      </c>
      <c r="G25" s="47">
        <f>env_air_gge!Q31/1000</f>
        <v>225.36660999999998</v>
      </c>
      <c r="H25" s="47">
        <f>env_air_gge!V31/1000</f>
        <v>223.72137000000001</v>
      </c>
      <c r="I25" s="47">
        <f>env_air_gge!AB31/1000</f>
        <v>207.01684</v>
      </c>
      <c r="J25" s="63">
        <f t="shared" si="0"/>
        <v>4.6617276549840478E-2</v>
      </c>
      <c r="M25" s="8"/>
    </row>
    <row r="26" spans="2:14" x14ac:dyDescent="0.2">
      <c r="B26" s="8"/>
      <c r="C26" s="46" t="s">
        <v>20</v>
      </c>
      <c r="D26" s="50">
        <f>env_air_gge!B32/1000</f>
        <v>79.585589999999996</v>
      </c>
      <c r="E26" s="47">
        <f>env_air_gge!G32/1000</f>
        <v>81.072119999999998</v>
      </c>
      <c r="F26" s="47">
        <f>env_air_gge!L32/1000</f>
        <v>82.144770000000008</v>
      </c>
      <c r="G26" s="47">
        <f>env_air_gge!Q32/1000</f>
        <v>94.63503</v>
      </c>
      <c r="H26" s="47">
        <f>env_air_gge!V32/1000</f>
        <v>87.001859999999994</v>
      </c>
      <c r="I26" s="47">
        <f>env_air_gge!AB32/1000</f>
        <v>82.017470000000003</v>
      </c>
      <c r="J26" s="63">
        <f t="shared" si="0"/>
        <v>1.8469179033494307E-2</v>
      </c>
      <c r="M26" s="8"/>
    </row>
    <row r="27" spans="2:14" x14ac:dyDescent="0.2">
      <c r="B27" s="8"/>
      <c r="C27" s="46" t="s">
        <v>10</v>
      </c>
      <c r="D27" s="50">
        <f>env_air_gge!B33/1000</f>
        <v>467.90753999999998</v>
      </c>
      <c r="E27" s="47">
        <f>env_air_gge!G33/1000</f>
        <v>438.92935</v>
      </c>
      <c r="F27" s="47">
        <f>env_air_gge!L33/1000</f>
        <v>390.38423</v>
      </c>
      <c r="G27" s="47">
        <f>env_air_gge!Q33/1000</f>
        <v>398.55776000000003</v>
      </c>
      <c r="H27" s="47">
        <f>env_air_gge!V33/1000</f>
        <v>407.41795999999999</v>
      </c>
      <c r="I27" s="47">
        <f>env_air_gge!AB33/1000</f>
        <v>397.84271000000001</v>
      </c>
      <c r="J27" s="63">
        <f t="shared" si="0"/>
        <v>8.9588574704395962E-2</v>
      </c>
      <c r="M27" s="8"/>
    </row>
    <row r="28" spans="2:14" x14ac:dyDescent="0.2">
      <c r="B28" s="8"/>
      <c r="C28" s="46" t="s">
        <v>23</v>
      </c>
      <c r="D28" s="50">
        <f>env_air_gge!B34/1000</f>
        <v>61.4801</v>
      </c>
      <c r="E28" s="47">
        <f>env_air_gge!G34/1000</f>
        <v>72.095619999999997</v>
      </c>
      <c r="F28" s="47">
        <f>env_air_gge!L34/1000</f>
        <v>85.38382</v>
      </c>
      <c r="G28" s="47">
        <f>env_air_gge!Q34/1000</f>
        <v>89.31571000000001</v>
      </c>
      <c r="H28" s="47">
        <f>env_air_gge!V34/1000</f>
        <v>72.801429999999996</v>
      </c>
      <c r="I28" s="47">
        <f>env_air_gge!AB34/1000</f>
        <v>71.172499999999999</v>
      </c>
      <c r="J28" s="63">
        <f t="shared" si="0"/>
        <v>1.602704454016167E-2</v>
      </c>
      <c r="M28" s="8"/>
    </row>
    <row r="29" spans="2:14" x14ac:dyDescent="0.2">
      <c r="B29" s="8"/>
      <c r="C29" s="46" t="s">
        <v>2</v>
      </c>
      <c r="D29" s="50">
        <f>env_air_gge!B35/1000</f>
        <v>247.54474999999999</v>
      </c>
      <c r="E29" s="47">
        <f>env_air_gge!G35/1000</f>
        <v>181.10685999999998</v>
      </c>
      <c r="F29" s="47">
        <f>env_air_gge!L35/1000</f>
        <v>141.16605999999999</v>
      </c>
      <c r="G29" s="47">
        <f>env_air_gge!Q35/1000</f>
        <v>148.21010999999999</v>
      </c>
      <c r="H29" s="47">
        <f>env_air_gge!V35/1000</f>
        <v>122.68521000000001</v>
      </c>
      <c r="I29" s="47">
        <f>env_air_gge!AB35/1000</f>
        <v>113.42083</v>
      </c>
      <c r="J29" s="63">
        <f t="shared" si="0"/>
        <v>2.5540773391297265E-2</v>
      </c>
      <c r="M29" s="8"/>
    </row>
    <row r="30" spans="2:14" x14ac:dyDescent="0.2">
      <c r="B30" s="8"/>
      <c r="C30" s="46" t="s">
        <v>18</v>
      </c>
      <c r="D30" s="50">
        <f>env_air_gge!B36/1000</f>
        <v>18.676740000000002</v>
      </c>
      <c r="E30" s="47">
        <f>env_air_gge!G36/1000</f>
        <v>18.786249999999999</v>
      </c>
      <c r="F30" s="47">
        <f>env_air_gge!L36/1000</f>
        <v>19.14425</v>
      </c>
      <c r="G30" s="47">
        <f>env_air_gge!Q36/1000</f>
        <v>20.610799999999998</v>
      </c>
      <c r="H30" s="47">
        <f>env_air_gge!V36/1000</f>
        <v>19.738029999999998</v>
      </c>
      <c r="I30" s="47">
        <f>env_air_gge!AB36/1000</f>
        <v>17.778669999999998</v>
      </c>
      <c r="J30" s="63">
        <f t="shared" si="0"/>
        <v>4.0035060726381121E-3</v>
      </c>
      <c r="M30" s="8"/>
    </row>
    <row r="31" spans="2:14" x14ac:dyDescent="0.2">
      <c r="B31" s="8"/>
      <c r="C31" s="46" t="s">
        <v>5</v>
      </c>
      <c r="D31" s="50">
        <f>env_air_gge!B37/1000</f>
        <v>74.047610000000006</v>
      </c>
      <c r="E31" s="47">
        <f>env_air_gge!G37/1000</f>
        <v>54.047930000000001</v>
      </c>
      <c r="F31" s="47">
        <f>env_air_gge!L37/1000</f>
        <v>49.61835</v>
      </c>
      <c r="G31" s="47">
        <f>env_air_gge!Q37/1000</f>
        <v>51.289870000000001</v>
      </c>
      <c r="H31" s="47">
        <f>env_air_gge!V37/1000</f>
        <v>46.393230000000003</v>
      </c>
      <c r="I31" s="47">
        <f>env_air_gge!AB37/1000</f>
        <v>41.19238</v>
      </c>
      <c r="J31" s="63">
        <f t="shared" si="0"/>
        <v>9.2759437841197744E-3</v>
      </c>
      <c r="M31" s="8"/>
      <c r="N31" s="8"/>
    </row>
    <row r="32" spans="2:14" x14ac:dyDescent="0.2">
      <c r="B32" s="8"/>
      <c r="C32" s="46" t="s">
        <v>19</v>
      </c>
      <c r="D32" s="50">
        <f>env_air_gge!B38/1000</f>
        <v>72.325710000000001</v>
      </c>
      <c r="E32" s="47">
        <f>env_air_gge!G38/1000</f>
        <v>72.840789999999998</v>
      </c>
      <c r="F32" s="47">
        <f>env_air_gge!L38/1000</f>
        <v>71.221399999999988</v>
      </c>
      <c r="G32" s="47">
        <f>env_air_gge!Q38/1000</f>
        <v>71.074300000000008</v>
      </c>
      <c r="H32" s="47">
        <f>env_air_gge!V38/1000</f>
        <v>77.198880000000003</v>
      </c>
      <c r="I32" s="47">
        <f>env_air_gge!AB38/1000</f>
        <v>60.773499999999999</v>
      </c>
      <c r="J32" s="63">
        <f t="shared" si="0"/>
        <v>1.3685336209371809E-2</v>
      </c>
      <c r="M32" s="8"/>
    </row>
    <row r="33" spans="2:13" x14ac:dyDescent="0.2">
      <c r="B33" s="8"/>
      <c r="C33" s="49" t="s">
        <v>12</v>
      </c>
      <c r="D33" s="50">
        <f>env_air_gge!B39/1000</f>
        <v>72.868929999999992</v>
      </c>
      <c r="E33" s="50">
        <f>env_air_gge!G39/1000</f>
        <v>75.004639999999995</v>
      </c>
      <c r="F33" s="50">
        <f>env_air_gge!L39/1000</f>
        <v>70.603639999999999</v>
      </c>
      <c r="G33" s="50">
        <f>env_air_gge!Q39/1000</f>
        <v>68.676770000000005</v>
      </c>
      <c r="H33" s="50">
        <f>env_air_gge!V39/1000</f>
        <v>66.546410000000009</v>
      </c>
      <c r="I33" s="50">
        <f>env_air_gge!AB39/1000</f>
        <v>55.452480000000001</v>
      </c>
      <c r="J33" s="64">
        <f t="shared" si="0"/>
        <v>1.2487117451577844E-2</v>
      </c>
      <c r="M33" s="8"/>
    </row>
    <row r="34" spans="2:13" x14ac:dyDescent="0.2">
      <c r="B34" s="8"/>
      <c r="C34" s="16" t="s">
        <v>9</v>
      </c>
      <c r="D34" s="35">
        <f>env_air_gge!B40/1000</f>
        <v>812.11281999999994</v>
      </c>
      <c r="E34" s="39">
        <f>env_air_gge!G40/1000</f>
        <v>769.62907999999993</v>
      </c>
      <c r="F34" s="39">
        <f>env_air_gge!L40/1000</f>
        <v>743.40736000000004</v>
      </c>
      <c r="G34" s="39">
        <f>env_air_gge!Q40/1000</f>
        <v>728.14328</v>
      </c>
      <c r="H34" s="39">
        <f>env_air_gge!V40/1000</f>
        <v>643.71060999999997</v>
      </c>
      <c r="I34" s="50">
        <f>env_air_gge!AB40/1000</f>
        <v>516.80343000000005</v>
      </c>
      <c r="J34" s="65">
        <f t="shared" si="0"/>
        <v>0.1163768532947181</v>
      </c>
      <c r="M34" s="8"/>
    </row>
    <row r="35" spans="2:13" x14ac:dyDescent="0.2">
      <c r="B35" s="8"/>
      <c r="C35" s="51" t="s">
        <v>127</v>
      </c>
      <c r="D35" s="36">
        <f>env_air_gge!B41/1000</f>
        <v>3.8555000000000001</v>
      </c>
      <c r="E35" s="52">
        <f>env_air_gge!G41/1000</f>
        <v>3.6920500000000001</v>
      </c>
      <c r="F35" s="52">
        <f>env_air_gge!L41/1000</f>
        <v>4.4778000000000002</v>
      </c>
      <c r="G35" s="52">
        <f>env_air_gge!Q41/1000</f>
        <v>4.4007299999999994</v>
      </c>
      <c r="H35" s="52">
        <f>env_air_gge!V41/1000</f>
        <v>5.2591599999999996</v>
      </c>
      <c r="I35" s="45">
        <f>env_air_gge!AB41/1000</f>
        <v>5.5940200000000004</v>
      </c>
      <c r="J35" s="53"/>
      <c r="M35" s="8"/>
    </row>
    <row r="36" spans="2:13" x14ac:dyDescent="0.2">
      <c r="B36" s="8"/>
      <c r="C36" s="46" t="s">
        <v>128</v>
      </c>
      <c r="D36" s="50">
        <f>env_air_gge!B42/1000</f>
        <v>0.22971</v>
      </c>
      <c r="E36" s="47">
        <f>env_air_gge!G42/1000</f>
        <v>0.23483000000000001</v>
      </c>
      <c r="F36" s="47">
        <f>env_air_gge!L42/1000</f>
        <v>0.24875</v>
      </c>
      <c r="G36" s="47">
        <f>env_air_gge!Q42/1000</f>
        <v>0.26623000000000002</v>
      </c>
      <c r="H36" s="47">
        <f>env_air_gge!V42/1000</f>
        <v>0.23111999999999999</v>
      </c>
      <c r="I36" s="47">
        <f>env_air_gge!AB42/1000</f>
        <v>0.18896000000000002</v>
      </c>
      <c r="J36" s="48"/>
      <c r="M36" s="8"/>
    </row>
    <row r="37" spans="2:13" x14ac:dyDescent="0.2">
      <c r="B37" s="8"/>
      <c r="C37" s="46" t="s">
        <v>129</v>
      </c>
      <c r="D37" s="50">
        <f>env_air_gge!B43/1000</f>
        <v>52.322319999999998</v>
      </c>
      <c r="E37" s="47">
        <f>env_air_gge!G43/1000</f>
        <v>51.727530000000002</v>
      </c>
      <c r="F37" s="47">
        <f>env_air_gge!L43/1000</f>
        <v>55.51979</v>
      </c>
      <c r="G37" s="47">
        <f>env_air_gge!Q43/1000</f>
        <v>55.99306</v>
      </c>
      <c r="H37" s="47">
        <f>env_air_gge!V43/1000</f>
        <v>56.404620000000001</v>
      </c>
      <c r="I37" s="50">
        <f>env_air_gge!AB43/1000</f>
        <v>54.747599999999998</v>
      </c>
      <c r="J37" s="48"/>
      <c r="M37" s="8"/>
    </row>
    <row r="38" spans="2:13" x14ac:dyDescent="0.2">
      <c r="B38" s="8"/>
      <c r="C38" s="54" t="s">
        <v>131</v>
      </c>
      <c r="D38" s="50">
        <f>env_air_gge!B44/1000</f>
        <v>56.69032</v>
      </c>
      <c r="E38" s="50">
        <f>env_air_gge!G44/1000</f>
        <v>56.026989999999998</v>
      </c>
      <c r="F38" s="50">
        <f>env_air_gge!L44/1000</f>
        <v>57.074680000000001</v>
      </c>
      <c r="G38" s="50">
        <f>env_air_gge!Q44/1000</f>
        <v>58.261429999999997</v>
      </c>
      <c r="H38" s="50">
        <f>env_air_gge!V44/1000</f>
        <v>58.540559999999999</v>
      </c>
      <c r="I38" s="118">
        <f>env_air_gge!AB44/1000</f>
        <v>53.48912</v>
      </c>
      <c r="J38" s="55"/>
      <c r="M38" s="8"/>
    </row>
    <row r="39" spans="2:13" x14ac:dyDescent="0.25">
      <c r="B39" s="8"/>
      <c r="C39" s="37" t="s">
        <v>130</v>
      </c>
      <c r="D39" s="58">
        <f>env_air_gge!B45/1000</f>
        <v>211.27123</v>
      </c>
      <c r="E39" s="40">
        <f>env_air_gge!G45/1000</f>
        <v>243.0087</v>
      </c>
      <c r="F39" s="40">
        <f>env_air_gge!L45/1000</f>
        <v>295.10640999999998</v>
      </c>
      <c r="G39" s="40">
        <f>env_air_gge!Q45/1000</f>
        <v>336.01222999999999</v>
      </c>
      <c r="H39" s="40">
        <f>env_air_gge!V45/1000</f>
        <v>408.47201000000001</v>
      </c>
      <c r="I39" s="39">
        <f>env_air_gge!AB45/1000</f>
        <v>506.78755999999998</v>
      </c>
      <c r="J39" s="41"/>
      <c r="M39" s="8"/>
    </row>
    <row r="40" spans="2:13" x14ac:dyDescent="0.25">
      <c r="C40" s="4" t="s">
        <v>164</v>
      </c>
      <c r="D40" s="4"/>
      <c r="E40" s="4"/>
      <c r="F40" s="4"/>
      <c r="L40" s="38"/>
      <c r="M40" s="8"/>
    </row>
    <row r="41" spans="2:13" ht="4.5" customHeight="1" x14ac:dyDescent="0.2">
      <c r="C41" s="4"/>
      <c r="D41" s="4"/>
      <c r="E41" s="4"/>
      <c r="F41" s="4"/>
      <c r="M41" s="8"/>
    </row>
    <row r="42" spans="2:13" ht="11.45" x14ac:dyDescent="0.2">
      <c r="C42" s="4"/>
      <c r="D42" s="4"/>
      <c r="E42" s="4"/>
      <c r="F42" s="4"/>
    </row>
    <row r="43" spans="2:13" ht="14.45" customHeight="1" x14ac:dyDescent="0.2">
      <c r="B43" s="134"/>
      <c r="C43" s="134" t="s">
        <v>172</v>
      </c>
      <c r="D43" s="1"/>
      <c r="E43" s="1"/>
      <c r="F43" s="1"/>
    </row>
    <row r="44" spans="2:13" ht="11.45" x14ac:dyDescent="0.2">
      <c r="C44" s="4"/>
      <c r="D44" s="4"/>
      <c r="E44" s="4"/>
      <c r="F44" s="4"/>
    </row>
    <row r="45" spans="2:13" ht="11.45" x14ac:dyDescent="0.2">
      <c r="C45" s="4"/>
      <c r="D45" s="4"/>
      <c r="E45" s="4"/>
      <c r="F45" s="4"/>
    </row>
    <row r="46" spans="2:13" x14ac:dyDescent="0.2">
      <c r="C46" s="4"/>
      <c r="D46" s="4"/>
      <c r="E46" s="4"/>
      <c r="F46" s="4"/>
    </row>
    <row r="47" spans="2:13" x14ac:dyDescent="0.2">
      <c r="C47" s="4"/>
      <c r="D47" s="4"/>
      <c r="E47" s="4"/>
      <c r="F47" s="4"/>
    </row>
    <row r="48" spans="2:13" x14ac:dyDescent="0.2">
      <c r="C48" s="4"/>
      <c r="D48" s="4"/>
      <c r="E48" s="4"/>
      <c r="F48" s="4"/>
    </row>
  </sheetData>
  <pageMargins left="0.75" right="0.75" top="1" bottom="1" header="0.5" footer="0.5"/>
  <pageSetup paperSize="9" scale="90" firstPageNumber="0" pageOrder="overThenDown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1:F45"/>
  <sheetViews>
    <sheetView showGridLines="0" tabSelected="1" zoomScaleNormal="100" workbookViewId="0">
      <selection activeCell="Q18" sqref="Q18"/>
    </sheetView>
  </sheetViews>
  <sheetFormatPr defaultColWidth="9.140625" defaultRowHeight="12" x14ac:dyDescent="0.2"/>
  <cols>
    <col min="1" max="1" width="20.7109375" style="3" customWidth="1"/>
    <col min="2" max="2" width="16.140625" style="3" customWidth="1"/>
    <col min="3" max="6" width="14.28515625" style="3" customWidth="1"/>
    <col min="7" max="7" width="14.140625" style="3" customWidth="1"/>
    <col min="8" max="16384" width="9.140625" style="3"/>
  </cols>
  <sheetData>
    <row r="1" spans="2:6" x14ac:dyDescent="0.2">
      <c r="B1" s="38" t="s">
        <v>159</v>
      </c>
      <c r="C1" s="4"/>
      <c r="D1" s="4"/>
      <c r="E1" s="4"/>
      <c r="F1" s="4"/>
    </row>
    <row r="2" spans="2:6" x14ac:dyDescent="0.2">
      <c r="B2" s="139" t="s">
        <v>117</v>
      </c>
      <c r="C2" s="4"/>
      <c r="D2" s="4"/>
      <c r="E2" s="4"/>
      <c r="F2" s="4"/>
    </row>
    <row r="3" spans="2:6" x14ac:dyDescent="0.2">
      <c r="C3" s="4"/>
      <c r="D3" s="4"/>
      <c r="E3" s="4"/>
      <c r="F3" s="4"/>
    </row>
    <row r="4" spans="2:6" x14ac:dyDescent="0.2">
      <c r="C4" s="4"/>
      <c r="D4" s="4"/>
      <c r="E4" s="4"/>
      <c r="F4" s="4"/>
    </row>
    <row r="5" spans="2:6" x14ac:dyDescent="0.2">
      <c r="C5" s="4"/>
      <c r="D5" s="4"/>
      <c r="E5" s="4"/>
      <c r="F5" s="4"/>
    </row>
    <row r="40" spans="2:2" ht="28.15" customHeight="1" x14ac:dyDescent="0.2"/>
    <row r="45" spans="2:2" ht="14.45" customHeight="1" x14ac:dyDescent="0.2">
      <c r="B45" s="135" t="s">
        <v>173</v>
      </c>
    </row>
  </sheetData>
  <pageMargins left="0.75" right="0.75" top="1" bottom="1" header="0.5" footer="0.5"/>
  <pageSetup paperSize="9" scale="83" firstPageNumber="0" pageOrder="overThenDown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C1:G45"/>
  <sheetViews>
    <sheetView showGridLines="0" topLeftCell="A10" zoomScaleNormal="100" workbookViewId="0">
      <selection activeCell="C49" sqref="C49"/>
    </sheetView>
  </sheetViews>
  <sheetFormatPr defaultColWidth="9.140625" defaultRowHeight="12" x14ac:dyDescent="0.25"/>
  <cols>
    <col min="1" max="1" width="20.7109375" style="1" customWidth="1"/>
    <col min="2" max="2" width="1.7109375" style="1" customWidth="1"/>
    <col min="3" max="3" width="57" style="1" customWidth="1"/>
    <col min="4" max="4" width="10.28515625" style="1" customWidth="1"/>
    <col min="5" max="5" width="10.5703125" style="1" customWidth="1"/>
    <col min="6" max="6" width="12.28515625" style="1" customWidth="1"/>
    <col min="7" max="7" width="16.85546875" style="1" customWidth="1"/>
    <col min="8" max="11" width="9.140625" style="1"/>
    <col min="12" max="12" width="1" style="1" customWidth="1"/>
    <col min="13" max="13" width="9.140625" style="1"/>
    <col min="14" max="14" width="1.42578125" style="1" customWidth="1"/>
    <col min="15" max="26" width="9.140625" style="1"/>
    <col min="27" max="27" width="7.28515625" style="1" customWidth="1"/>
    <col min="28" max="16384" width="9.140625" style="1"/>
  </cols>
  <sheetData>
    <row r="1" spans="3:7" x14ac:dyDescent="0.25">
      <c r="C1" s="68" t="s">
        <v>171</v>
      </c>
    </row>
    <row r="2" spans="3:7" x14ac:dyDescent="0.25">
      <c r="C2" s="1" t="s">
        <v>119</v>
      </c>
    </row>
    <row r="4" spans="3:7" x14ac:dyDescent="0.2">
      <c r="C4" s="17"/>
      <c r="D4" s="26">
        <v>1990</v>
      </c>
      <c r="E4" s="26">
        <v>2016</v>
      </c>
      <c r="F4" s="21" t="s">
        <v>69</v>
      </c>
      <c r="G4" s="21" t="s">
        <v>165</v>
      </c>
    </row>
    <row r="5" spans="3:7" x14ac:dyDescent="0.2">
      <c r="C5" s="29" t="s">
        <v>70</v>
      </c>
      <c r="D5" s="20">
        <f>env_air_gge_sectors!H12</f>
        <v>3563689.76</v>
      </c>
      <c r="E5" s="20">
        <f>env_air_gge_sectors!I12</f>
        <v>2416775.16</v>
      </c>
      <c r="F5" s="133">
        <f t="shared" ref="F5:F11" si="0">D5/$D$11</f>
        <v>0.62353608443276387</v>
      </c>
      <c r="G5" s="133">
        <f t="shared" ref="G5:G11" si="1">E5/$E$11</f>
        <v>0.5444063534036786</v>
      </c>
    </row>
    <row r="6" spans="3:7" x14ac:dyDescent="0.2">
      <c r="C6" s="29" t="s">
        <v>114</v>
      </c>
      <c r="D6" s="20">
        <f>env_air_gge_sectors!H13</f>
        <v>856283.76</v>
      </c>
      <c r="E6" s="20">
        <f>env_air_gge_sectors!I13</f>
        <v>1079529.27</v>
      </c>
      <c r="F6" s="133">
        <f t="shared" si="0"/>
        <v>0.14982331763743784</v>
      </c>
      <c r="G6" s="133">
        <f t="shared" si="1"/>
        <v>0.24317636286580963</v>
      </c>
    </row>
    <row r="7" spans="3:7" x14ac:dyDescent="0.2">
      <c r="C7" s="29" t="s">
        <v>65</v>
      </c>
      <c r="D7" s="20">
        <f>env_air_gge_sectors!H14</f>
        <v>517454.34</v>
      </c>
      <c r="E7" s="20">
        <f>env_air_gge_sectors!I14</f>
        <v>374482.74</v>
      </c>
      <c r="F7" s="133">
        <f t="shared" si="0"/>
        <v>9.0538591955417622E-2</v>
      </c>
      <c r="G7" s="133">
        <f t="shared" si="1"/>
        <v>8.4356536872059656E-2</v>
      </c>
    </row>
    <row r="8" spans="3:7" x14ac:dyDescent="0.2">
      <c r="C8" s="29" t="s">
        <v>58</v>
      </c>
      <c r="D8" s="20">
        <f>env_air_gge_sectors!H15</f>
        <v>541874.18999999994</v>
      </c>
      <c r="E8" s="20">
        <f>env_air_gge_sectors!I15</f>
        <v>430001.72</v>
      </c>
      <c r="F8" s="133">
        <f t="shared" si="0"/>
        <v>9.4811314520199849E-2</v>
      </c>
      <c r="G8" s="133">
        <f t="shared" si="1"/>
        <v>9.686282456763981E-2</v>
      </c>
    </row>
    <row r="9" spans="3:7" x14ac:dyDescent="0.2">
      <c r="C9" s="29" t="s">
        <v>66</v>
      </c>
      <c r="D9" s="20">
        <f>env_air_gge_sectors!H16</f>
        <v>235988.3</v>
      </c>
      <c r="E9" s="20">
        <f>env_air_gge_sectors!I16</f>
        <v>138496.47</v>
      </c>
      <c r="F9" s="133">
        <f t="shared" si="0"/>
        <v>4.1290693203873172E-2</v>
      </c>
      <c r="G9" s="133">
        <f t="shared" si="1"/>
        <v>3.1197920038197498E-2</v>
      </c>
    </row>
    <row r="10" spans="3:7" x14ac:dyDescent="0.2">
      <c r="C10" s="29" t="s">
        <v>67</v>
      </c>
      <c r="D10" s="20">
        <f>env_air_gge_sectors!H17</f>
        <v>0</v>
      </c>
      <c r="E10" s="20">
        <f>env_air_gge_sectors!I17</f>
        <v>0</v>
      </c>
      <c r="F10" s="133">
        <f t="shared" si="0"/>
        <v>0</v>
      </c>
      <c r="G10" s="133">
        <f t="shared" si="1"/>
        <v>0</v>
      </c>
    </row>
    <row r="11" spans="3:7" x14ac:dyDescent="0.2">
      <c r="C11" s="29" t="s">
        <v>68</v>
      </c>
      <c r="D11" s="32">
        <f>env_air_gge_sectors!B23</f>
        <v>5715290.3399999999</v>
      </c>
      <c r="E11" s="32">
        <f>env_air_gge_sectors!C23</f>
        <v>4439285.37</v>
      </c>
      <c r="F11" s="133">
        <f t="shared" si="0"/>
        <v>1</v>
      </c>
      <c r="G11" s="133">
        <f t="shared" si="1"/>
        <v>1</v>
      </c>
    </row>
    <row r="12" spans="3:7" x14ac:dyDescent="0.25">
      <c r="C12" s="31"/>
    </row>
    <row r="14" spans="3:7" ht="15.75" customHeight="1" x14ac:dyDescent="0.25"/>
    <row r="15" spans="3:7" ht="6" customHeight="1" x14ac:dyDescent="0.25"/>
    <row r="40" spans="3:3" ht="4.5" customHeight="1" x14ac:dyDescent="0.25"/>
    <row r="45" spans="3:3" ht="14.45" customHeight="1" x14ac:dyDescent="0.2">
      <c r="C45" s="134" t="s">
        <v>170</v>
      </c>
    </row>
  </sheetData>
  <pageMargins left="0.7" right="0.7" top="0.75" bottom="0.75" header="0.3" footer="0.3"/>
  <pageSetup paperSize="9" scale="90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T49"/>
  <sheetViews>
    <sheetView workbookViewId="0">
      <selection activeCell="K28" sqref="K28"/>
    </sheetView>
  </sheetViews>
  <sheetFormatPr defaultColWidth="9.140625" defaultRowHeight="12" x14ac:dyDescent="0.25"/>
  <cols>
    <col min="1" max="1" width="30.7109375" style="1" customWidth="1"/>
    <col min="2" max="3" width="12.140625" style="1" customWidth="1"/>
    <col min="4" max="4" width="13.28515625" style="1" customWidth="1"/>
    <col min="5" max="5" width="12.28515625" style="1" customWidth="1"/>
    <col min="6" max="6" width="11.5703125" style="1" customWidth="1"/>
    <col min="7" max="10" width="9.140625" style="1"/>
    <col min="11" max="11" width="16.140625" style="1" customWidth="1"/>
    <col min="12" max="16384" width="9.140625" style="1"/>
  </cols>
  <sheetData>
    <row r="1" spans="1:17" x14ac:dyDescent="0.2">
      <c r="A1" s="69" t="s">
        <v>120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</row>
    <row r="2" spans="1:17" x14ac:dyDescent="0.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17" x14ac:dyDescent="0.2">
      <c r="A3" s="69"/>
      <c r="B3" s="70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</row>
    <row r="4" spans="1:17" hidden="1" x14ac:dyDescent="0.2">
      <c r="A4" s="69"/>
      <c r="B4" s="70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</row>
    <row r="5" spans="1:17" hidden="1" x14ac:dyDescent="0.2">
      <c r="A5" s="69"/>
      <c r="B5" s="69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</row>
    <row r="6" spans="1:17" hidden="1" x14ac:dyDescent="0.2">
      <c r="A6" s="72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</row>
    <row r="7" spans="1:17" hidden="1" x14ac:dyDescent="0.2">
      <c r="A7" s="69"/>
      <c r="B7" s="69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</row>
    <row r="8" spans="1:17" hidden="1" x14ac:dyDescent="0.2">
      <c r="A8" s="69"/>
      <c r="B8" s="69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</row>
    <row r="9" spans="1:17" hidden="1" x14ac:dyDescent="0.2">
      <c r="A9" s="69"/>
      <c r="B9" s="69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</row>
    <row r="10" spans="1:17" hidden="1" x14ac:dyDescent="0.2">
      <c r="A10" s="72"/>
      <c r="B10" s="72"/>
      <c r="C10" s="72"/>
      <c r="D10" s="11"/>
      <c r="E10" s="11"/>
    </row>
    <row r="11" spans="1:17" ht="48" x14ac:dyDescent="0.2">
      <c r="A11" s="75" t="s">
        <v>50</v>
      </c>
      <c r="B11" s="66">
        <v>1990</v>
      </c>
      <c r="C11" s="66">
        <v>2016</v>
      </c>
      <c r="D11" s="67" t="s">
        <v>133</v>
      </c>
      <c r="E11" s="97" t="s">
        <v>157</v>
      </c>
      <c r="F11" s="97" t="s">
        <v>158</v>
      </c>
      <c r="G11" s="11"/>
    </row>
    <row r="12" spans="1:17" x14ac:dyDescent="0.2">
      <c r="A12" s="79" t="s">
        <v>177</v>
      </c>
      <c r="B12" s="80">
        <v>5719.5710300000001</v>
      </c>
      <c r="C12" s="80">
        <v>4440.7750800000003</v>
      </c>
      <c r="D12" s="99">
        <f>(C12/B12)*100</f>
        <v>77.641750696118208</v>
      </c>
      <c r="E12" s="81">
        <f>D12-100</f>
        <v>-22.358249303881792</v>
      </c>
      <c r="F12" s="82">
        <f>C12-B12</f>
        <v>-1278.7959499999997</v>
      </c>
      <c r="G12" s="11"/>
      <c r="H12" s="15"/>
    </row>
    <row r="13" spans="1:17" x14ac:dyDescent="0.2">
      <c r="A13" s="140"/>
      <c r="B13" s="141"/>
      <c r="C13" s="141"/>
      <c r="D13" s="142"/>
      <c r="E13" s="143"/>
      <c r="F13" s="144"/>
      <c r="G13" s="11"/>
      <c r="H13" s="15"/>
    </row>
    <row r="14" spans="1:17" x14ac:dyDescent="0.2">
      <c r="A14" s="76" t="s">
        <v>0</v>
      </c>
      <c r="B14" s="77">
        <v>48.510129999999997</v>
      </c>
      <c r="C14" s="77">
        <v>20.372219999999999</v>
      </c>
      <c r="D14" s="98">
        <f t="shared" ref="D14:D41" si="0">(C14/B14)*100</f>
        <v>41.995805824474189</v>
      </c>
      <c r="E14" s="114">
        <f t="shared" ref="E14:E41" si="1">D14-100</f>
        <v>-58.004194175525811</v>
      </c>
      <c r="F14" s="78">
        <f t="shared" ref="F14:F41" si="2">C14-B14</f>
        <v>-28.137909999999998</v>
      </c>
      <c r="G14" s="11"/>
      <c r="K14" s="69"/>
      <c r="L14" s="72"/>
      <c r="M14" s="72"/>
      <c r="N14" s="11"/>
      <c r="O14" s="11"/>
      <c r="P14" s="11"/>
      <c r="Q14" s="11"/>
    </row>
    <row r="15" spans="1:17" x14ac:dyDescent="0.2">
      <c r="A15" s="79" t="s">
        <v>1</v>
      </c>
      <c r="B15" s="80">
        <v>26.692969999999999</v>
      </c>
      <c r="C15" s="80">
        <v>11.68238</v>
      </c>
      <c r="D15" s="99">
        <f t="shared" si="0"/>
        <v>43.765755552866544</v>
      </c>
      <c r="E15" s="83">
        <f t="shared" si="1"/>
        <v>-56.234244447133456</v>
      </c>
      <c r="F15" s="82">
        <f t="shared" si="2"/>
        <v>-15.010589999999999</v>
      </c>
      <c r="G15" s="11"/>
      <c r="K15" s="72"/>
      <c r="L15" s="72"/>
      <c r="M15" s="72"/>
      <c r="N15" s="11"/>
      <c r="O15" s="11"/>
      <c r="P15" s="11"/>
      <c r="Q15" s="11"/>
    </row>
    <row r="16" spans="1:17" x14ac:dyDescent="0.2">
      <c r="A16" s="79" t="s">
        <v>2</v>
      </c>
      <c r="B16" s="80">
        <v>247.54474999999999</v>
      </c>
      <c r="C16" s="80">
        <v>113.42083</v>
      </c>
      <c r="D16" s="99">
        <f t="shared" si="0"/>
        <v>45.818313658439536</v>
      </c>
      <c r="E16" s="83">
        <f t="shared" si="1"/>
        <v>-54.181686341560464</v>
      </c>
      <c r="F16" s="82">
        <f t="shared" si="2"/>
        <v>-134.12392</v>
      </c>
      <c r="G16" s="11"/>
      <c r="K16" s="69"/>
      <c r="L16" s="70"/>
      <c r="M16" s="72"/>
      <c r="N16" s="11"/>
      <c r="O16" s="11"/>
      <c r="P16" s="11"/>
      <c r="Q16" s="11"/>
    </row>
    <row r="17" spans="1:17" x14ac:dyDescent="0.2">
      <c r="A17" s="79" t="s">
        <v>3</v>
      </c>
      <c r="B17" s="80">
        <v>40.505279999999999</v>
      </c>
      <c r="C17" s="80">
        <v>19.692360000000001</v>
      </c>
      <c r="D17" s="99">
        <f t="shared" si="0"/>
        <v>48.616772924418747</v>
      </c>
      <c r="E17" s="83">
        <f t="shared" si="1"/>
        <v>-51.383227075581253</v>
      </c>
      <c r="F17" s="82">
        <f t="shared" si="2"/>
        <v>-20.812919999999998</v>
      </c>
      <c r="G17" s="11"/>
      <c r="K17" s="69"/>
      <c r="L17" s="70"/>
      <c r="M17" s="72"/>
      <c r="N17" s="11"/>
      <c r="O17" s="11"/>
      <c r="P17" s="11"/>
      <c r="Q17" s="11"/>
    </row>
    <row r="18" spans="1:17" x14ac:dyDescent="0.2">
      <c r="A18" s="79" t="s">
        <v>5</v>
      </c>
      <c r="B18" s="80">
        <v>74.047610000000006</v>
      </c>
      <c r="C18" s="80">
        <v>41.19238</v>
      </c>
      <c r="D18" s="99">
        <f t="shared" si="0"/>
        <v>55.629587504579817</v>
      </c>
      <c r="E18" s="83">
        <f t="shared" si="1"/>
        <v>-44.370412495420183</v>
      </c>
      <c r="F18" s="82">
        <f t="shared" si="2"/>
        <v>-32.855230000000006</v>
      </c>
      <c r="G18" s="11"/>
      <c r="K18" s="69"/>
      <c r="L18" s="69"/>
      <c r="M18" s="72"/>
      <c r="N18" s="11"/>
      <c r="O18" s="11"/>
      <c r="P18" s="11"/>
      <c r="Q18" s="11"/>
    </row>
    <row r="19" spans="1:17" x14ac:dyDescent="0.2">
      <c r="A19" s="79" t="s">
        <v>4</v>
      </c>
      <c r="B19" s="80">
        <v>104.70856000000001</v>
      </c>
      <c r="C19" s="80">
        <v>59.701569999999997</v>
      </c>
      <c r="D19" s="99">
        <f t="shared" si="0"/>
        <v>57.016895275801701</v>
      </c>
      <c r="E19" s="81">
        <f t="shared" si="1"/>
        <v>-42.983104724198299</v>
      </c>
      <c r="F19" s="82">
        <f t="shared" si="2"/>
        <v>-45.006990000000009</v>
      </c>
      <c r="G19" s="11"/>
      <c r="K19" s="72"/>
      <c r="L19" s="72"/>
      <c r="M19" s="72"/>
      <c r="N19" s="11"/>
      <c r="O19" s="11"/>
      <c r="P19" s="11"/>
      <c r="Q19" s="11"/>
    </row>
    <row r="20" spans="1:17" x14ac:dyDescent="0.2">
      <c r="A20" s="79" t="s">
        <v>9</v>
      </c>
      <c r="B20" s="80">
        <v>812.11282000000006</v>
      </c>
      <c r="C20" s="80">
        <v>516.80343000000005</v>
      </c>
      <c r="D20" s="99">
        <f t="shared" si="0"/>
        <v>63.636900843407453</v>
      </c>
      <c r="E20" s="84">
        <f t="shared" si="1"/>
        <v>-36.363099156592547</v>
      </c>
      <c r="F20" s="82">
        <f t="shared" si="2"/>
        <v>-295.30939000000001</v>
      </c>
      <c r="G20" s="11"/>
      <c r="K20" s="69"/>
      <c r="L20" s="69"/>
      <c r="M20" s="72"/>
      <c r="N20" s="11"/>
      <c r="O20" s="11"/>
      <c r="P20" s="11"/>
      <c r="Q20" s="11"/>
    </row>
    <row r="21" spans="1:17" x14ac:dyDescent="0.2">
      <c r="A21" s="79" t="s">
        <v>7</v>
      </c>
      <c r="B21" s="80">
        <v>200.12558999999999</v>
      </c>
      <c r="C21" s="80">
        <v>131.31274999999999</v>
      </c>
      <c r="D21" s="99">
        <f t="shared" si="0"/>
        <v>65.615171952772258</v>
      </c>
      <c r="E21" s="83">
        <f t="shared" si="1"/>
        <v>-34.384828047227742</v>
      </c>
      <c r="F21" s="82">
        <f t="shared" si="2"/>
        <v>-68.812839999999994</v>
      </c>
      <c r="G21" s="11"/>
      <c r="K21" s="69"/>
      <c r="L21" s="69"/>
      <c r="M21" s="72"/>
      <c r="N21" s="11"/>
      <c r="O21" s="11"/>
      <c r="P21" s="11"/>
      <c r="Q21" s="11"/>
    </row>
    <row r="22" spans="1:17" x14ac:dyDescent="0.2">
      <c r="A22" s="79" t="s">
        <v>6</v>
      </c>
      <c r="B22" s="80">
        <v>94.297970000000007</v>
      </c>
      <c r="C22" s="80">
        <v>62.068620000000003</v>
      </c>
      <c r="D22" s="99">
        <f t="shared" si="0"/>
        <v>65.821798708922358</v>
      </c>
      <c r="E22" s="83">
        <f t="shared" si="1"/>
        <v>-34.178201291077642</v>
      </c>
      <c r="F22" s="82">
        <f t="shared" si="2"/>
        <v>-32.229350000000004</v>
      </c>
      <c r="G22" s="11"/>
      <c r="K22" s="69"/>
      <c r="L22" s="69"/>
      <c r="M22" s="72"/>
      <c r="N22" s="11"/>
      <c r="O22" s="11"/>
      <c r="P22" s="11"/>
      <c r="Q22" s="11"/>
    </row>
    <row r="23" spans="1:17" x14ac:dyDescent="0.2">
      <c r="A23" s="79" t="s">
        <v>11</v>
      </c>
      <c r="B23" s="80">
        <v>72.155760000000001</v>
      </c>
      <c r="C23" s="80">
        <v>53.330249999999999</v>
      </c>
      <c r="D23" s="99">
        <f t="shared" si="0"/>
        <v>73.90989991651395</v>
      </c>
      <c r="E23" s="83">
        <f t="shared" si="1"/>
        <v>-26.09010008348605</v>
      </c>
      <c r="F23" s="82">
        <f t="shared" si="2"/>
        <v>-18.825510000000001</v>
      </c>
      <c r="G23" s="11"/>
    </row>
    <row r="24" spans="1:17" x14ac:dyDescent="0.2">
      <c r="A24" s="79" t="s">
        <v>176</v>
      </c>
      <c r="B24" s="80">
        <v>1263.70803</v>
      </c>
      <c r="C24" s="80">
        <v>935.82234000000005</v>
      </c>
      <c r="D24" s="99">
        <f t="shared" si="0"/>
        <v>74.053683112229649</v>
      </c>
      <c r="E24" s="83">
        <f t="shared" si="1"/>
        <v>-25.946316887770351</v>
      </c>
      <c r="F24" s="82">
        <f t="shared" si="2"/>
        <v>-327.88568999999995</v>
      </c>
      <c r="G24" s="11"/>
    </row>
    <row r="25" spans="1:17" x14ac:dyDescent="0.2">
      <c r="A25" s="79" t="s">
        <v>12</v>
      </c>
      <c r="B25" s="80">
        <v>72.868930000000006</v>
      </c>
      <c r="C25" s="80">
        <v>55.452480000000001</v>
      </c>
      <c r="D25" s="99">
        <f t="shared" si="0"/>
        <v>76.098935444777354</v>
      </c>
      <c r="E25" s="84">
        <f t="shared" si="1"/>
        <v>-23.901064555222646</v>
      </c>
      <c r="F25" s="82">
        <f t="shared" si="2"/>
        <v>-17.416450000000005</v>
      </c>
      <c r="G25" s="11"/>
    </row>
    <row r="26" spans="1:17" x14ac:dyDescent="0.2">
      <c r="A26" s="79" t="s">
        <v>56</v>
      </c>
      <c r="B26" s="80">
        <v>32.39508</v>
      </c>
      <c r="C26" s="80">
        <v>24.683070000000001</v>
      </c>
      <c r="D26" s="99">
        <f t="shared" si="0"/>
        <v>76.193884997351446</v>
      </c>
      <c r="E26" s="83">
        <f t="shared" si="1"/>
        <v>-23.806115002648554</v>
      </c>
      <c r="F26" s="82">
        <f t="shared" si="2"/>
        <v>-7.7120099999999994</v>
      </c>
      <c r="G26" s="11"/>
    </row>
    <row r="27" spans="1:17" x14ac:dyDescent="0.2">
      <c r="A27" s="79" t="s">
        <v>13</v>
      </c>
      <c r="B27" s="80">
        <v>149.80651</v>
      </c>
      <c r="C27" s="80">
        <v>122.13876999999999</v>
      </c>
      <c r="D27" s="99">
        <f t="shared" si="0"/>
        <v>81.53101624221803</v>
      </c>
      <c r="E27" s="81">
        <f t="shared" si="1"/>
        <v>-18.46898375778197</v>
      </c>
      <c r="F27" s="82">
        <f t="shared" si="2"/>
        <v>-27.667740000000009</v>
      </c>
      <c r="G27" s="11"/>
    </row>
    <row r="28" spans="1:17" x14ac:dyDescent="0.2">
      <c r="A28" s="79" t="s">
        <v>16</v>
      </c>
      <c r="B28" s="80">
        <v>522.68460000000005</v>
      </c>
      <c r="C28" s="80">
        <v>438.24558000000002</v>
      </c>
      <c r="D28" s="99">
        <f t="shared" si="0"/>
        <v>83.8451295484887</v>
      </c>
      <c r="E28" s="83">
        <f t="shared" si="1"/>
        <v>-16.1548704515113</v>
      </c>
      <c r="F28" s="82">
        <f t="shared" si="2"/>
        <v>-84.439020000000028</v>
      </c>
      <c r="G28" s="11"/>
    </row>
    <row r="29" spans="1:17" x14ac:dyDescent="0.2">
      <c r="A29" s="79" t="s">
        <v>19</v>
      </c>
      <c r="B29" s="80">
        <v>72.325710000000001</v>
      </c>
      <c r="C29" s="80">
        <v>60.773499999999999</v>
      </c>
      <c r="D29" s="99">
        <f t="shared" si="0"/>
        <v>84.027519398012132</v>
      </c>
      <c r="E29" s="84">
        <f t="shared" si="1"/>
        <v>-15.972480601987868</v>
      </c>
      <c r="F29" s="82">
        <f t="shared" si="2"/>
        <v>-11.552210000000002</v>
      </c>
      <c r="G29" s="11"/>
    </row>
    <row r="30" spans="1:17" x14ac:dyDescent="0.2">
      <c r="A30" s="79" t="s">
        <v>10</v>
      </c>
      <c r="B30" s="80">
        <v>467.90753999999998</v>
      </c>
      <c r="C30" s="80">
        <v>397.84271000000001</v>
      </c>
      <c r="D30" s="99">
        <f t="shared" si="0"/>
        <v>85.025924138773235</v>
      </c>
      <c r="E30" s="83">
        <f t="shared" si="1"/>
        <v>-14.974075861226765</v>
      </c>
      <c r="F30" s="82">
        <f t="shared" si="2"/>
        <v>-70.064829999999972</v>
      </c>
      <c r="G30" s="11"/>
    </row>
    <row r="31" spans="1:17" x14ac:dyDescent="0.2">
      <c r="A31" s="79" t="s">
        <v>14</v>
      </c>
      <c r="B31" s="80">
        <v>555.05490999999995</v>
      </c>
      <c r="C31" s="80">
        <v>475.36162999999999</v>
      </c>
      <c r="D31" s="99">
        <f t="shared" si="0"/>
        <v>85.642270960183026</v>
      </c>
      <c r="E31" s="83">
        <f t="shared" si="1"/>
        <v>-14.357729039816974</v>
      </c>
      <c r="F31" s="82">
        <f t="shared" si="2"/>
        <v>-79.693279999999959</v>
      </c>
      <c r="G31" s="11"/>
    </row>
    <row r="32" spans="1:17" x14ac:dyDescent="0.2">
      <c r="A32" s="79" t="s">
        <v>15</v>
      </c>
      <c r="B32" s="80">
        <v>13.175420000000001</v>
      </c>
      <c r="C32" s="80">
        <v>11.53187</v>
      </c>
      <c r="D32" s="99">
        <f t="shared" si="0"/>
        <v>87.52563485642203</v>
      </c>
      <c r="E32" s="83">
        <f t="shared" si="1"/>
        <v>-12.47436514357797</v>
      </c>
      <c r="F32" s="82">
        <f t="shared" si="2"/>
        <v>-1.6435500000000012</v>
      </c>
      <c r="G32" s="11"/>
    </row>
    <row r="33" spans="1:20" x14ac:dyDescent="0.2">
      <c r="A33" s="79" t="s">
        <v>22</v>
      </c>
      <c r="B33" s="80">
        <v>105.59746</v>
      </c>
      <c r="C33" s="80">
        <v>94.71387</v>
      </c>
      <c r="D33" s="99">
        <f t="shared" si="0"/>
        <v>89.693322168923387</v>
      </c>
      <c r="E33" s="83">
        <f t="shared" si="1"/>
        <v>-10.306677831076613</v>
      </c>
      <c r="F33" s="82">
        <f t="shared" si="2"/>
        <v>-10.883589999999998</v>
      </c>
      <c r="G33" s="11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</row>
    <row r="34" spans="1:20" x14ac:dyDescent="0.2">
      <c r="A34" s="79" t="s">
        <v>17</v>
      </c>
      <c r="B34" s="80">
        <v>225.93065999999999</v>
      </c>
      <c r="C34" s="80">
        <v>207.01684</v>
      </c>
      <c r="D34" s="99">
        <f t="shared" si="0"/>
        <v>91.628484597885034</v>
      </c>
      <c r="E34" s="83">
        <f t="shared" si="1"/>
        <v>-8.3715154021149658</v>
      </c>
      <c r="F34" s="82">
        <f t="shared" si="2"/>
        <v>-18.913819999999987</v>
      </c>
      <c r="G34" s="11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</row>
    <row r="35" spans="1:20" x14ac:dyDescent="0.2">
      <c r="A35" s="79" t="s">
        <v>18</v>
      </c>
      <c r="B35" s="80">
        <v>18.676739999999999</v>
      </c>
      <c r="C35" s="80">
        <v>17.778670000000002</v>
      </c>
      <c r="D35" s="99">
        <f t="shared" si="0"/>
        <v>95.191505583950971</v>
      </c>
      <c r="E35" s="83">
        <f t="shared" si="1"/>
        <v>-4.8084944160490295</v>
      </c>
      <c r="F35" s="82">
        <f t="shared" si="2"/>
        <v>-0.89806999999999704</v>
      </c>
      <c r="G35" s="11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</row>
    <row r="36" spans="1:20" x14ac:dyDescent="0.2">
      <c r="A36" s="79" t="s">
        <v>25</v>
      </c>
      <c r="B36" s="80">
        <v>2.3001999999999998</v>
      </c>
      <c r="C36" s="80">
        <v>2.2868400000000002</v>
      </c>
      <c r="D36" s="99">
        <f t="shared" si="0"/>
        <v>99.419180940787783</v>
      </c>
      <c r="E36" s="83">
        <f t="shared" si="1"/>
        <v>-0.58081905921221733</v>
      </c>
      <c r="F36" s="82">
        <f t="shared" si="2"/>
        <v>-1.3359999999999594E-2</v>
      </c>
      <c r="G36" s="11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</row>
    <row r="37" spans="1:20" x14ac:dyDescent="0.2">
      <c r="A37" s="79" t="s">
        <v>20</v>
      </c>
      <c r="B37" s="80">
        <v>79.585589999999996</v>
      </c>
      <c r="C37" s="80">
        <v>82.017470000000003</v>
      </c>
      <c r="D37" s="99">
        <f t="shared" si="0"/>
        <v>103.0556787981342</v>
      </c>
      <c r="E37" s="83">
        <f t="shared" si="1"/>
        <v>3.0556787981341955</v>
      </c>
      <c r="F37" s="82">
        <f t="shared" si="2"/>
        <v>2.4318800000000067</v>
      </c>
      <c r="G37" s="11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</row>
    <row r="38" spans="1:20" x14ac:dyDescent="0.2">
      <c r="A38" s="79" t="s">
        <v>21</v>
      </c>
      <c r="B38" s="80">
        <v>56.570839999999997</v>
      </c>
      <c r="C38" s="80">
        <v>64.159899999999993</v>
      </c>
      <c r="D38" s="100">
        <f t="shared" si="0"/>
        <v>113.41514462221171</v>
      </c>
      <c r="E38" s="83">
        <f t="shared" si="1"/>
        <v>13.415144622211713</v>
      </c>
      <c r="F38" s="82">
        <f t="shared" si="2"/>
        <v>7.5890599999999964</v>
      </c>
      <c r="G38" s="11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</row>
    <row r="39" spans="1:20" x14ac:dyDescent="0.2">
      <c r="A39" s="79" t="s">
        <v>23</v>
      </c>
      <c r="B39" s="80">
        <v>61.4801</v>
      </c>
      <c r="C39" s="80">
        <v>71.172499999999999</v>
      </c>
      <c r="D39" s="100">
        <f t="shared" si="0"/>
        <v>115.76510122787698</v>
      </c>
      <c r="E39" s="83">
        <f t="shared" si="1"/>
        <v>15.765101227876983</v>
      </c>
      <c r="F39" s="82">
        <f t="shared" si="2"/>
        <v>9.6923999999999992</v>
      </c>
      <c r="G39" s="11"/>
      <c r="J39" s="59"/>
      <c r="K39" s="115"/>
      <c r="L39" s="119"/>
      <c r="M39" s="119"/>
      <c r="N39" s="102"/>
      <c r="O39" s="116"/>
      <c r="P39" s="117"/>
      <c r="Q39" s="59"/>
      <c r="R39" s="59"/>
      <c r="S39" s="59"/>
      <c r="T39" s="59"/>
    </row>
    <row r="40" spans="1:20" x14ac:dyDescent="0.2">
      <c r="A40" s="85" t="s">
        <v>24</v>
      </c>
      <c r="B40" s="86">
        <v>292.48586</v>
      </c>
      <c r="C40" s="86">
        <v>340.54259000000002</v>
      </c>
      <c r="D40" s="99">
        <f t="shared" si="0"/>
        <v>116.43044556068453</v>
      </c>
      <c r="E40" s="87">
        <f t="shared" si="1"/>
        <v>16.430445560684532</v>
      </c>
      <c r="F40" s="88">
        <f t="shared" si="2"/>
        <v>48.056730000000016</v>
      </c>
      <c r="J40" s="59"/>
      <c r="K40" s="115"/>
      <c r="L40" s="119"/>
      <c r="M40" s="119"/>
      <c r="N40" s="102"/>
      <c r="O40" s="116"/>
      <c r="P40" s="117"/>
      <c r="Q40" s="59"/>
      <c r="R40" s="59"/>
      <c r="S40" s="59"/>
      <c r="T40" s="59"/>
    </row>
    <row r="41" spans="1:20" x14ac:dyDescent="0.2">
      <c r="A41" s="92" t="s">
        <v>26</v>
      </c>
      <c r="B41" s="93">
        <v>6.3154199999999996</v>
      </c>
      <c r="C41" s="93">
        <v>9.6576799999999992</v>
      </c>
      <c r="D41" s="101">
        <f t="shared" si="0"/>
        <v>152.9222126161047</v>
      </c>
      <c r="E41" s="95">
        <f t="shared" si="1"/>
        <v>52.922212616104702</v>
      </c>
      <c r="F41" s="94">
        <f t="shared" si="2"/>
        <v>3.3422599999999996</v>
      </c>
      <c r="J41" s="59"/>
      <c r="K41" s="115"/>
      <c r="L41" s="119"/>
      <c r="M41" s="119"/>
      <c r="N41" s="102"/>
      <c r="O41" s="116"/>
      <c r="P41" s="117"/>
      <c r="Q41" s="59"/>
      <c r="R41" s="59"/>
      <c r="S41" s="59"/>
      <c r="T41" s="59"/>
    </row>
    <row r="42" spans="1:20" x14ac:dyDescent="0.2">
      <c r="A42" s="89"/>
      <c r="B42" s="59"/>
      <c r="C42" s="71"/>
      <c r="D42" s="111"/>
      <c r="E42" s="91"/>
      <c r="F42" s="90"/>
      <c r="J42" s="59"/>
      <c r="K42" s="115"/>
      <c r="L42" s="119"/>
      <c r="M42" s="119"/>
      <c r="N42" s="102"/>
      <c r="O42" s="116"/>
      <c r="P42" s="117"/>
      <c r="Q42" s="59"/>
      <c r="R42" s="59"/>
      <c r="S42" s="59"/>
      <c r="T42" s="59"/>
    </row>
    <row r="43" spans="1:20" x14ac:dyDescent="0.2">
      <c r="A43" s="79" t="s">
        <v>132</v>
      </c>
      <c r="B43" s="119">
        <v>0.22971</v>
      </c>
      <c r="C43" s="119">
        <v>0.18895999999999999</v>
      </c>
      <c r="D43" s="102">
        <v>82.260241173653739</v>
      </c>
      <c r="E43" s="83">
        <v>-17.739758826346261</v>
      </c>
      <c r="F43" s="82">
        <v>-4.0750000000000008E-2</v>
      </c>
      <c r="G43" s="11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</row>
    <row r="44" spans="1:20" x14ac:dyDescent="0.2">
      <c r="A44" s="79" t="s">
        <v>131</v>
      </c>
      <c r="B44" s="119">
        <v>56.69032</v>
      </c>
      <c r="C44" s="119">
        <v>53.48912</v>
      </c>
      <c r="D44" s="102">
        <v>94.353180578271562</v>
      </c>
      <c r="E44" s="83">
        <v>-5.6468194217284378</v>
      </c>
      <c r="F44" s="82">
        <v>-3.2012</v>
      </c>
      <c r="G44" s="11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</row>
    <row r="45" spans="1:20" x14ac:dyDescent="0.2">
      <c r="A45" s="79" t="s">
        <v>129</v>
      </c>
      <c r="B45" s="119">
        <v>52.322319999999998</v>
      </c>
      <c r="C45" s="119">
        <v>54.747599999999998</v>
      </c>
      <c r="D45" s="102">
        <v>104.63526846668879</v>
      </c>
      <c r="E45" s="87">
        <v>4.6352684666887853</v>
      </c>
      <c r="F45" s="88">
        <v>2.4252800000000008</v>
      </c>
      <c r="G45" s="11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</row>
    <row r="46" spans="1:20" x14ac:dyDescent="0.2">
      <c r="A46" s="110" t="s">
        <v>127</v>
      </c>
      <c r="B46" s="119">
        <v>3.8555000000000001</v>
      </c>
      <c r="C46" s="119">
        <v>5.5940200000000004</v>
      </c>
      <c r="D46" s="102">
        <v>145.0919465698353</v>
      </c>
      <c r="E46" s="95">
        <v>45.091946569835301</v>
      </c>
      <c r="F46" s="94">
        <v>1.7385200000000003</v>
      </c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</row>
    <row r="47" spans="1:20" x14ac:dyDescent="0.2">
      <c r="A47" s="74"/>
      <c r="B47" s="113"/>
      <c r="C47" s="113"/>
      <c r="D47" s="112"/>
      <c r="E47" s="96"/>
      <c r="F47" s="33"/>
    </row>
    <row r="48" spans="1:20" x14ac:dyDescent="0.2">
      <c r="A48" s="92" t="s">
        <v>130</v>
      </c>
      <c r="B48" s="120">
        <v>211.27123</v>
      </c>
      <c r="C48" s="120">
        <v>506.78755999999998</v>
      </c>
      <c r="D48" s="109">
        <f>(C48/B48)*100</f>
        <v>239.87532992542336</v>
      </c>
      <c r="E48" s="95">
        <f>D48-100</f>
        <v>139.87532992542336</v>
      </c>
      <c r="F48" s="94">
        <f>C48-B48</f>
        <v>295.51632999999998</v>
      </c>
    </row>
    <row r="49" spans="1:4" x14ac:dyDescent="0.25">
      <c r="A49" s="59"/>
      <c r="B49" s="59"/>
      <c r="C49" s="59"/>
      <c r="D49" s="59"/>
    </row>
  </sheetData>
  <autoFilter ref="A11:F48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H45"/>
  <sheetViews>
    <sheetView topLeftCell="S8" zoomScaleNormal="100" workbookViewId="0">
      <selection activeCell="AD12" sqref="AD12"/>
    </sheetView>
  </sheetViews>
  <sheetFormatPr defaultColWidth="9.140625" defaultRowHeight="12" x14ac:dyDescent="0.2"/>
  <cols>
    <col min="1" max="1" width="51.28515625" style="11" customWidth="1"/>
    <col min="2" max="28" width="12.140625" style="11" customWidth="1"/>
    <col min="29" max="29" width="15" style="11" customWidth="1"/>
    <col min="30" max="30" width="16.42578125" style="11" customWidth="1"/>
    <col min="31" max="31" width="12.140625" style="34" customWidth="1"/>
    <col min="32" max="32" width="16.28515625" style="34" customWidth="1"/>
    <col min="33" max="33" width="12.5703125" style="34" customWidth="1"/>
    <col min="34" max="34" width="12.28515625" style="11" bestFit="1" customWidth="1"/>
    <col min="35" max="16384" width="9.140625" style="11"/>
  </cols>
  <sheetData>
    <row r="1" spans="1:34" x14ac:dyDescent="0.2">
      <c r="A1" s="121" t="s">
        <v>120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</row>
    <row r="2" spans="1:34" x14ac:dyDescent="0.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</row>
    <row r="3" spans="1:34" x14ac:dyDescent="0.2">
      <c r="A3" s="121" t="s">
        <v>54</v>
      </c>
      <c r="B3" s="123">
        <v>43256.795624999999</v>
      </c>
      <c r="C3" s="122"/>
      <c r="D3" s="122"/>
      <c r="E3" s="122"/>
      <c r="F3" s="122"/>
      <c r="G3" s="122"/>
      <c r="H3" s="122"/>
      <c r="I3" s="122"/>
      <c r="J3" s="122"/>
      <c r="K3" s="12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</row>
    <row r="4" spans="1:34" x14ac:dyDescent="0.2">
      <c r="A4" s="121" t="s">
        <v>53</v>
      </c>
      <c r="B4" s="123">
        <v>43259.437192858793</v>
      </c>
      <c r="C4" s="122"/>
      <c r="D4" s="122"/>
      <c r="E4" s="122"/>
      <c r="F4" s="122"/>
      <c r="G4" s="122"/>
      <c r="H4" s="122"/>
      <c r="I4" s="122"/>
      <c r="J4" s="122"/>
      <c r="K4" s="12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</row>
    <row r="5" spans="1:34" x14ac:dyDescent="0.2">
      <c r="A5" s="121" t="s">
        <v>52</v>
      </c>
      <c r="B5" s="121" t="s">
        <v>101</v>
      </c>
      <c r="C5" s="122"/>
      <c r="D5" s="122"/>
      <c r="E5" s="122"/>
      <c r="F5" s="122"/>
      <c r="G5" s="122"/>
      <c r="H5" s="122"/>
      <c r="I5" s="122"/>
      <c r="J5" s="122"/>
      <c r="K5" s="12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</row>
    <row r="6" spans="1:34" x14ac:dyDescent="0.2">
      <c r="A6" s="72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</row>
    <row r="7" spans="1:34" x14ac:dyDescent="0.2">
      <c r="A7" s="121" t="s">
        <v>51</v>
      </c>
      <c r="B7" s="121" t="s">
        <v>154</v>
      </c>
      <c r="C7" s="122"/>
      <c r="D7" s="122"/>
      <c r="E7" s="122"/>
      <c r="F7" s="122"/>
      <c r="G7" s="122"/>
      <c r="H7" s="122"/>
      <c r="I7" s="122"/>
      <c r="J7" s="122"/>
      <c r="K7" s="12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</row>
    <row r="8" spans="1:34" x14ac:dyDescent="0.2">
      <c r="A8" s="121" t="s">
        <v>102</v>
      </c>
      <c r="B8" s="121" t="s">
        <v>155</v>
      </c>
      <c r="C8" s="122"/>
      <c r="D8" s="122"/>
      <c r="E8" s="122"/>
      <c r="F8" s="122"/>
      <c r="G8" s="122"/>
      <c r="H8" s="122"/>
      <c r="I8" s="122"/>
      <c r="J8" s="122"/>
      <c r="K8" s="12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</row>
    <row r="9" spans="1:34" x14ac:dyDescent="0.2">
      <c r="A9" s="121" t="s">
        <v>63</v>
      </c>
      <c r="B9" s="121" t="s">
        <v>156</v>
      </c>
      <c r="C9" s="122"/>
      <c r="D9" s="122"/>
      <c r="E9" s="122"/>
      <c r="F9" s="122"/>
      <c r="G9" s="122"/>
      <c r="H9" s="122"/>
      <c r="I9" s="122"/>
      <c r="J9" s="122"/>
      <c r="K9" s="12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</row>
    <row r="10" spans="1:34" x14ac:dyDescent="0.2">
      <c r="A10" s="72"/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</row>
    <row r="11" spans="1:34" x14ac:dyDescent="0.2">
      <c r="A11" s="73" t="s">
        <v>50</v>
      </c>
      <c r="B11" s="73" t="s">
        <v>49</v>
      </c>
      <c r="C11" s="73" t="s">
        <v>48</v>
      </c>
      <c r="D11" s="73" t="s">
        <v>47</v>
      </c>
      <c r="E11" s="73" t="s">
        <v>46</v>
      </c>
      <c r="F11" s="73" t="s">
        <v>45</v>
      </c>
      <c r="G11" s="73" t="s">
        <v>44</v>
      </c>
      <c r="H11" s="73" t="s">
        <v>43</v>
      </c>
      <c r="I11" s="73" t="s">
        <v>42</v>
      </c>
      <c r="J11" s="73" t="s">
        <v>41</v>
      </c>
      <c r="K11" s="73" t="s">
        <v>40</v>
      </c>
      <c r="L11" s="73" t="s">
        <v>39</v>
      </c>
      <c r="M11" s="73" t="s">
        <v>38</v>
      </c>
      <c r="N11" s="73" t="s">
        <v>37</v>
      </c>
      <c r="O11" s="73" t="s">
        <v>36</v>
      </c>
      <c r="P11" s="73" t="s">
        <v>35</v>
      </c>
      <c r="Q11" s="73" t="s">
        <v>34</v>
      </c>
      <c r="R11" s="73" t="s">
        <v>33</v>
      </c>
      <c r="S11" s="73" t="s">
        <v>32</v>
      </c>
      <c r="T11" s="73" t="s">
        <v>31</v>
      </c>
      <c r="U11" s="73" t="s">
        <v>30</v>
      </c>
      <c r="V11" s="73" t="s">
        <v>29</v>
      </c>
      <c r="W11" s="73" t="s">
        <v>28</v>
      </c>
      <c r="X11" s="73" t="s">
        <v>27</v>
      </c>
      <c r="Y11" s="73" t="s">
        <v>62</v>
      </c>
      <c r="Z11" s="73" t="s">
        <v>71</v>
      </c>
      <c r="AA11" s="73" t="s">
        <v>121</v>
      </c>
      <c r="AB11" s="73">
        <v>2016</v>
      </c>
      <c r="AC11" s="12" t="s">
        <v>160</v>
      </c>
      <c r="AD11" s="11" t="s">
        <v>161</v>
      </c>
      <c r="AE11" s="34" t="s">
        <v>162</v>
      </c>
      <c r="AF11" s="34" t="s">
        <v>174</v>
      </c>
      <c r="AG11" s="34" t="s">
        <v>174</v>
      </c>
    </row>
    <row r="12" spans="1:34" x14ac:dyDescent="0.2">
      <c r="A12" s="73" t="s">
        <v>72</v>
      </c>
      <c r="B12" s="124">
        <v>5719571.0300000003</v>
      </c>
      <c r="C12" s="124">
        <v>5620120.0199999996</v>
      </c>
      <c r="D12" s="124">
        <v>5449734.46</v>
      </c>
      <c r="E12" s="125">
        <v>5353798.5999999996</v>
      </c>
      <c r="F12" s="124">
        <v>5327914.08</v>
      </c>
      <c r="G12" s="124">
        <v>5386731.5300000003</v>
      </c>
      <c r="H12" s="124">
        <v>5499669.21</v>
      </c>
      <c r="I12" s="124">
        <v>5403156.5199999996</v>
      </c>
      <c r="J12" s="124">
        <v>5364141.95</v>
      </c>
      <c r="K12" s="124">
        <v>5264009.72</v>
      </c>
      <c r="L12" s="124">
        <v>5277711.84</v>
      </c>
      <c r="M12" s="125">
        <v>5333739.9000000004</v>
      </c>
      <c r="N12" s="124">
        <v>5286135.37</v>
      </c>
      <c r="O12" s="124">
        <v>5374197.96</v>
      </c>
      <c r="P12" s="124">
        <v>5381531.1500000004</v>
      </c>
      <c r="Q12" s="124">
        <v>5351212.1399999997</v>
      </c>
      <c r="R12" s="124">
        <v>5344123.5199999996</v>
      </c>
      <c r="S12" s="124">
        <v>5300727.96</v>
      </c>
      <c r="T12" s="124">
        <v>5183990.18</v>
      </c>
      <c r="U12" s="124">
        <v>4803529.3600000003</v>
      </c>
      <c r="V12" s="124">
        <v>4909065.2300000004</v>
      </c>
      <c r="W12" s="124">
        <v>4754814.59</v>
      </c>
      <c r="X12" s="124">
        <v>4690095.75</v>
      </c>
      <c r="Y12" s="124">
        <v>4596363.09</v>
      </c>
      <c r="Z12" s="124">
        <v>4427323.66</v>
      </c>
      <c r="AA12" s="124">
        <v>4460499.66</v>
      </c>
      <c r="AB12" s="124">
        <v>4440775.08</v>
      </c>
      <c r="AC12" s="34">
        <f>(AB12/B12)*100</f>
        <v>77.641750696118194</v>
      </c>
      <c r="AD12" s="13">
        <f t="shared" ref="AD12:AD45" si="0">AC12-100</f>
        <v>-22.358249303881806</v>
      </c>
      <c r="AE12" s="34">
        <f>(AB12-B12)/1000</f>
        <v>-1278.7959500000002</v>
      </c>
      <c r="AF12" s="34">
        <f>(AB12-AA12)/AA12*100</f>
        <v>-0.44220561604078396</v>
      </c>
      <c r="AG12" s="34">
        <f>(AA12-Z12)/Z12*100</f>
        <v>0.74934661542228431</v>
      </c>
      <c r="AH12" s="60">
        <f>(AB12-AA12)/1000</f>
        <v>-19.724580000000074</v>
      </c>
    </row>
    <row r="13" spans="1:34" x14ac:dyDescent="0.2">
      <c r="A13" s="73" t="s">
        <v>73</v>
      </c>
      <c r="B13" s="124">
        <v>149806.51</v>
      </c>
      <c r="C13" s="124">
        <v>151911.85</v>
      </c>
      <c r="D13" s="124">
        <v>151533.93</v>
      </c>
      <c r="E13" s="124">
        <v>150522.17000000001</v>
      </c>
      <c r="F13" s="124">
        <v>155167.60999999999</v>
      </c>
      <c r="G13" s="125">
        <v>157678.1</v>
      </c>
      <c r="H13" s="124">
        <v>161792.69</v>
      </c>
      <c r="I13" s="124">
        <v>153533.44</v>
      </c>
      <c r="J13" s="125">
        <v>159175.79999999999</v>
      </c>
      <c r="K13" s="124">
        <v>153411.79</v>
      </c>
      <c r="L13" s="126">
        <v>154518</v>
      </c>
      <c r="M13" s="124">
        <v>152451.17000000001</v>
      </c>
      <c r="N13" s="124">
        <v>151292.46</v>
      </c>
      <c r="O13" s="124">
        <v>151965.12</v>
      </c>
      <c r="P13" s="124">
        <v>153232.13</v>
      </c>
      <c r="Q13" s="124">
        <v>149005.85</v>
      </c>
      <c r="R13" s="124">
        <v>146612.38</v>
      </c>
      <c r="S13" s="124">
        <v>143170.07</v>
      </c>
      <c r="T13" s="124">
        <v>143506.44</v>
      </c>
      <c r="U13" s="125">
        <v>130216.1</v>
      </c>
      <c r="V13" s="124">
        <v>136931.71</v>
      </c>
      <c r="W13" s="124">
        <v>126540.22</v>
      </c>
      <c r="X13" s="124">
        <v>123408.01</v>
      </c>
      <c r="Y13" s="124">
        <v>123595.04</v>
      </c>
      <c r="Z13" s="124">
        <v>118097.99</v>
      </c>
      <c r="AA13" s="124">
        <v>122029.32</v>
      </c>
      <c r="AB13" s="124">
        <v>122138.77</v>
      </c>
      <c r="AC13" s="34">
        <f t="shared" ref="AC13:AC45" si="1">(AB13/B13)*100</f>
        <v>81.531016242218044</v>
      </c>
      <c r="AD13" s="13">
        <f t="shared" si="0"/>
        <v>-18.468983757781956</v>
      </c>
      <c r="AE13" s="34">
        <f t="shared" ref="AE13:AE45" si="2">(AB13-B13)/1000</f>
        <v>-27.667740000000006</v>
      </c>
      <c r="AF13" s="34">
        <f t="shared" ref="AF13:AF45" si="3">(AB13-AA13)/AA13*100</f>
        <v>8.9691559372777868E-2</v>
      </c>
      <c r="AG13" s="34">
        <f t="shared" ref="AG13:AG45" si="4">(AA13-Z13)/Z13*100</f>
        <v>3.3288712195694452</v>
      </c>
    </row>
    <row r="14" spans="1:34" x14ac:dyDescent="0.2">
      <c r="A14" s="73" t="s">
        <v>74</v>
      </c>
      <c r="B14" s="124">
        <v>104708.56</v>
      </c>
      <c r="C14" s="124">
        <v>82801.429999999993</v>
      </c>
      <c r="D14" s="125">
        <v>78547.199999999997</v>
      </c>
      <c r="E14" s="124">
        <v>77807.94</v>
      </c>
      <c r="F14" s="124">
        <v>73994.16</v>
      </c>
      <c r="G14" s="124">
        <v>75479.539999999994</v>
      </c>
      <c r="H14" s="124">
        <v>75348.789999999994</v>
      </c>
      <c r="I14" s="124">
        <v>71793.919999999998</v>
      </c>
      <c r="J14" s="124">
        <v>67651.679999999993</v>
      </c>
      <c r="K14" s="124">
        <v>60706.22</v>
      </c>
      <c r="L14" s="124">
        <v>59810.75</v>
      </c>
      <c r="M14" s="124">
        <v>62990.58</v>
      </c>
      <c r="N14" s="124">
        <v>60092.36</v>
      </c>
      <c r="O14" s="125">
        <v>64672.2</v>
      </c>
      <c r="P14" s="124">
        <v>63806.09</v>
      </c>
      <c r="Q14" s="124">
        <v>64475.72</v>
      </c>
      <c r="R14" s="124">
        <v>65028.95</v>
      </c>
      <c r="S14" s="124">
        <v>68907.37</v>
      </c>
      <c r="T14" s="124">
        <v>67590.929999999993</v>
      </c>
      <c r="U14" s="124">
        <v>58429.57</v>
      </c>
      <c r="V14" s="124">
        <v>61053.37</v>
      </c>
      <c r="W14" s="124">
        <v>66361.34</v>
      </c>
      <c r="X14" s="124">
        <v>61272.41</v>
      </c>
      <c r="Y14" s="124">
        <v>56014.29</v>
      </c>
      <c r="Z14" s="124">
        <v>59093.19</v>
      </c>
      <c r="AA14" s="124">
        <v>62281.27</v>
      </c>
      <c r="AB14" s="124">
        <v>59701.57</v>
      </c>
      <c r="AC14" s="34">
        <f t="shared" si="1"/>
        <v>57.016895275801716</v>
      </c>
      <c r="AD14" s="13">
        <f t="shared" si="0"/>
        <v>-42.983104724198284</v>
      </c>
      <c r="AE14" s="34">
        <f t="shared" si="2"/>
        <v>-45.006989999999995</v>
      </c>
      <c r="AF14" s="34">
        <f t="shared" si="3"/>
        <v>-4.142015729608592</v>
      </c>
      <c r="AG14" s="34">
        <f t="shared" si="4"/>
        <v>5.3950040605355616</v>
      </c>
    </row>
    <row r="15" spans="1:34" x14ac:dyDescent="0.2">
      <c r="A15" s="73" t="s">
        <v>75</v>
      </c>
      <c r="B15" s="124">
        <v>200125.59</v>
      </c>
      <c r="C15" s="124">
        <v>181220.06</v>
      </c>
      <c r="D15" s="124">
        <v>174659.86</v>
      </c>
      <c r="E15" s="124">
        <v>166662.88</v>
      </c>
      <c r="F15" s="124">
        <v>158972.69</v>
      </c>
      <c r="G15" s="124">
        <v>159430.32999999999</v>
      </c>
      <c r="H15" s="124">
        <v>161652.63</v>
      </c>
      <c r="I15" s="124">
        <v>157527.79</v>
      </c>
      <c r="J15" s="124">
        <v>150988.06</v>
      </c>
      <c r="K15" s="124">
        <v>141293.32999999999</v>
      </c>
      <c r="L15" s="124">
        <v>150754.09</v>
      </c>
      <c r="M15" s="124">
        <v>150468.44</v>
      </c>
      <c r="N15" s="124">
        <v>146708.47</v>
      </c>
      <c r="O15" s="124">
        <v>150114.42000000001</v>
      </c>
      <c r="P15" s="124">
        <v>151126.13</v>
      </c>
      <c r="Q15" s="124">
        <v>149023.82</v>
      </c>
      <c r="R15" s="124">
        <v>150501.54</v>
      </c>
      <c r="S15" s="124">
        <v>152238.24</v>
      </c>
      <c r="T15" s="124">
        <v>147563.51</v>
      </c>
      <c r="U15" s="124">
        <v>139065.12</v>
      </c>
      <c r="V15" s="124">
        <v>141500.69</v>
      </c>
      <c r="W15" s="125">
        <v>139437.4</v>
      </c>
      <c r="X15" s="124">
        <v>135263.76999999999</v>
      </c>
      <c r="Y15" s="124">
        <v>130146.05</v>
      </c>
      <c r="Z15" s="124">
        <v>128256.62</v>
      </c>
      <c r="AA15" s="124">
        <v>129314.25</v>
      </c>
      <c r="AB15" s="124">
        <v>131312.75</v>
      </c>
      <c r="AC15" s="34">
        <f t="shared" si="1"/>
        <v>65.615171952772258</v>
      </c>
      <c r="AD15" s="13">
        <f t="shared" si="0"/>
        <v>-34.384828047227742</v>
      </c>
      <c r="AE15" s="34">
        <f t="shared" si="2"/>
        <v>-68.812839999999994</v>
      </c>
      <c r="AF15" s="34">
        <f t="shared" si="3"/>
        <v>1.5454599937748548</v>
      </c>
      <c r="AG15" s="34">
        <f t="shared" si="4"/>
        <v>0.82462020284021564</v>
      </c>
    </row>
    <row r="16" spans="1:34" x14ac:dyDescent="0.2">
      <c r="A16" s="73" t="s">
        <v>76</v>
      </c>
      <c r="B16" s="124">
        <v>72155.759999999995</v>
      </c>
      <c r="C16" s="125">
        <v>82727.7</v>
      </c>
      <c r="D16" s="124">
        <v>76797.91</v>
      </c>
      <c r="E16" s="124">
        <v>79097.509999999995</v>
      </c>
      <c r="F16" s="124">
        <v>83147.94</v>
      </c>
      <c r="G16" s="125">
        <v>80186.8</v>
      </c>
      <c r="H16" s="124">
        <v>93349.759999999995</v>
      </c>
      <c r="I16" s="124">
        <v>83856.34</v>
      </c>
      <c r="J16" s="124">
        <v>79934.39</v>
      </c>
      <c r="K16" s="124">
        <v>77516.490000000005</v>
      </c>
      <c r="L16" s="124">
        <v>73118.47</v>
      </c>
      <c r="M16" s="124">
        <v>74737.789999999994</v>
      </c>
      <c r="N16" s="124">
        <v>73994.429999999993</v>
      </c>
      <c r="O16" s="124">
        <v>79048.460000000006</v>
      </c>
      <c r="P16" s="124">
        <v>73200.45</v>
      </c>
      <c r="Q16" s="124">
        <v>68880.81</v>
      </c>
      <c r="R16" s="124">
        <v>76619.11</v>
      </c>
      <c r="S16" s="124">
        <v>72060.789999999994</v>
      </c>
      <c r="T16" s="124">
        <v>68416.179999999993</v>
      </c>
      <c r="U16" s="124">
        <v>65239.27</v>
      </c>
      <c r="V16" s="124">
        <v>65767.41</v>
      </c>
      <c r="W16" s="124">
        <v>60614.93</v>
      </c>
      <c r="X16" s="124">
        <v>55905.37</v>
      </c>
      <c r="Y16" s="124">
        <v>57666.23</v>
      </c>
      <c r="Z16" s="124">
        <v>53716.34</v>
      </c>
      <c r="AA16" s="124">
        <v>51154.21</v>
      </c>
      <c r="AB16" s="124">
        <v>53330.25</v>
      </c>
      <c r="AC16" s="34">
        <f t="shared" si="1"/>
        <v>73.90989991651395</v>
      </c>
      <c r="AD16" s="13">
        <f t="shared" si="0"/>
        <v>-26.09010008348605</v>
      </c>
      <c r="AE16" s="34">
        <f t="shared" si="2"/>
        <v>-18.825509999999994</v>
      </c>
      <c r="AF16" s="34">
        <f t="shared" si="3"/>
        <v>4.253882525016027</v>
      </c>
      <c r="AG16" s="34">
        <f t="shared" si="4"/>
        <v>-4.7697404551389715</v>
      </c>
    </row>
    <row r="17" spans="1:33" x14ac:dyDescent="0.2">
      <c r="A17" s="73" t="s">
        <v>77</v>
      </c>
      <c r="B17" s="124">
        <v>1263708.03</v>
      </c>
      <c r="C17" s="124">
        <v>1216618.77</v>
      </c>
      <c r="D17" s="125">
        <v>1167241.8999999999</v>
      </c>
      <c r="E17" s="124">
        <v>1159071.93</v>
      </c>
      <c r="F17" s="126">
        <v>1140465</v>
      </c>
      <c r="G17" s="124">
        <v>1138261.3500000001</v>
      </c>
      <c r="H17" s="124">
        <v>1156786.71</v>
      </c>
      <c r="I17" s="124">
        <v>1122378.05</v>
      </c>
      <c r="J17" s="124">
        <v>1097257.53</v>
      </c>
      <c r="K17" s="124">
        <v>1065209.43</v>
      </c>
      <c r="L17" s="124">
        <v>1064250.18</v>
      </c>
      <c r="M17" s="124">
        <v>1078694.07</v>
      </c>
      <c r="N17" s="124">
        <v>1057422.81</v>
      </c>
      <c r="O17" s="124">
        <v>1054421.6299999999</v>
      </c>
      <c r="P17" s="124">
        <v>1038657.35</v>
      </c>
      <c r="Q17" s="124">
        <v>1016020.94</v>
      </c>
      <c r="R17" s="124">
        <v>1024472.49</v>
      </c>
      <c r="S17" s="124">
        <v>998494.26</v>
      </c>
      <c r="T17" s="125">
        <v>1000599.9</v>
      </c>
      <c r="U17" s="124">
        <v>932796.77</v>
      </c>
      <c r="V17" s="125">
        <v>967002.6</v>
      </c>
      <c r="W17" s="124">
        <v>943337.61</v>
      </c>
      <c r="X17" s="124">
        <v>949623.35</v>
      </c>
      <c r="Y17" s="124">
        <v>967537.13</v>
      </c>
      <c r="Z17" s="124">
        <v>927230.26</v>
      </c>
      <c r="AA17" s="124">
        <v>931192.16</v>
      </c>
      <c r="AB17" s="124">
        <v>935822.34</v>
      </c>
      <c r="AC17" s="34">
        <f t="shared" si="1"/>
        <v>74.053683112229649</v>
      </c>
      <c r="AD17" s="13">
        <f t="shared" si="0"/>
        <v>-25.946316887770351</v>
      </c>
      <c r="AE17" s="34">
        <f t="shared" si="2"/>
        <v>-327.88569000000007</v>
      </c>
      <c r="AF17" s="34">
        <f t="shared" si="3"/>
        <v>0.49723141998961146</v>
      </c>
      <c r="AG17" s="34">
        <f t="shared" si="4"/>
        <v>0.4272832942272638</v>
      </c>
    </row>
    <row r="18" spans="1:33" x14ac:dyDescent="0.2">
      <c r="A18" s="73" t="s">
        <v>78</v>
      </c>
      <c r="B18" s="124">
        <v>40505.279999999999</v>
      </c>
      <c r="C18" s="125">
        <v>37346.5</v>
      </c>
      <c r="D18" s="124">
        <v>27282.44</v>
      </c>
      <c r="E18" s="124">
        <v>21356.98</v>
      </c>
      <c r="F18" s="124">
        <v>22054.21</v>
      </c>
      <c r="G18" s="124">
        <v>20258.509999999998</v>
      </c>
      <c r="H18" s="125">
        <v>20956.900000000001</v>
      </c>
      <c r="I18" s="124">
        <v>20600.18</v>
      </c>
      <c r="J18" s="124">
        <v>18990.22</v>
      </c>
      <c r="K18" s="126">
        <v>17653</v>
      </c>
      <c r="L18" s="124">
        <v>17369.189999999999</v>
      </c>
      <c r="M18" s="124">
        <v>17752.97</v>
      </c>
      <c r="N18" s="124">
        <v>17218.22</v>
      </c>
      <c r="O18" s="124">
        <v>19107.72</v>
      </c>
      <c r="P18" s="125">
        <v>19404.400000000001</v>
      </c>
      <c r="Q18" s="124">
        <v>19290.84</v>
      </c>
      <c r="R18" s="124">
        <v>18535.490000000002</v>
      </c>
      <c r="S18" s="125">
        <v>22317.599999999999</v>
      </c>
      <c r="T18" s="124">
        <v>20068.71</v>
      </c>
      <c r="U18" s="124">
        <v>16761.990000000002</v>
      </c>
      <c r="V18" s="124">
        <v>21243.43</v>
      </c>
      <c r="W18" s="124">
        <v>21259.45</v>
      </c>
      <c r="X18" s="124">
        <v>20193.77</v>
      </c>
      <c r="Y18" s="124">
        <v>21933.87</v>
      </c>
      <c r="Z18" s="124">
        <v>21189.57</v>
      </c>
      <c r="AA18" s="125">
        <v>18123.3</v>
      </c>
      <c r="AB18" s="124">
        <v>19692.36</v>
      </c>
      <c r="AC18" s="34">
        <f t="shared" si="1"/>
        <v>48.616772924418747</v>
      </c>
      <c r="AD18" s="13">
        <f t="shared" si="0"/>
        <v>-51.383227075581253</v>
      </c>
      <c r="AE18" s="34">
        <f t="shared" si="2"/>
        <v>-20.812919999999998</v>
      </c>
      <c r="AF18" s="34">
        <f t="shared" si="3"/>
        <v>8.6576947906838235</v>
      </c>
      <c r="AG18" s="34">
        <f t="shared" si="4"/>
        <v>-14.470657026074624</v>
      </c>
    </row>
    <row r="19" spans="1:33" x14ac:dyDescent="0.2">
      <c r="A19" s="73" t="s">
        <v>79</v>
      </c>
      <c r="B19" s="124">
        <v>56570.84</v>
      </c>
      <c r="C19" s="124">
        <v>57215.68</v>
      </c>
      <c r="D19" s="124">
        <v>56925.97</v>
      </c>
      <c r="E19" s="124">
        <v>57767.16</v>
      </c>
      <c r="F19" s="124">
        <v>58920.36</v>
      </c>
      <c r="G19" s="124">
        <v>60347.28</v>
      </c>
      <c r="H19" s="124">
        <v>62336.97</v>
      </c>
      <c r="I19" s="125">
        <v>63944.7</v>
      </c>
      <c r="J19" s="124">
        <v>66487.09</v>
      </c>
      <c r="K19" s="126">
        <v>67861</v>
      </c>
      <c r="L19" s="124">
        <v>70383.320000000007</v>
      </c>
      <c r="M19" s="124">
        <v>72765.83</v>
      </c>
      <c r="N19" s="124">
        <v>70848.98</v>
      </c>
      <c r="O19" s="124">
        <v>71009.509999999995</v>
      </c>
      <c r="P19" s="124">
        <v>70183.45</v>
      </c>
      <c r="Q19" s="124">
        <v>72069.440000000002</v>
      </c>
      <c r="R19" s="124">
        <v>71724.61</v>
      </c>
      <c r="S19" s="125">
        <v>71138.899999999994</v>
      </c>
      <c r="T19" s="125">
        <v>70207.600000000006</v>
      </c>
      <c r="U19" s="124">
        <v>63863.82</v>
      </c>
      <c r="V19" s="124">
        <v>63570.31</v>
      </c>
      <c r="W19" s="124">
        <v>59200.93</v>
      </c>
      <c r="X19" s="124">
        <v>59495.19</v>
      </c>
      <c r="Y19" s="124">
        <v>59645.37</v>
      </c>
      <c r="Z19" s="124">
        <v>59567.31</v>
      </c>
      <c r="AA19" s="124">
        <v>61973.61</v>
      </c>
      <c r="AB19" s="125">
        <v>64159.9</v>
      </c>
      <c r="AC19" s="34">
        <f t="shared" si="1"/>
        <v>113.41514462221174</v>
      </c>
      <c r="AD19" s="13">
        <f t="shared" si="0"/>
        <v>13.415144622211741</v>
      </c>
      <c r="AE19" s="34">
        <f t="shared" si="2"/>
        <v>7.5890600000000052</v>
      </c>
      <c r="AF19" s="34">
        <f t="shared" si="3"/>
        <v>3.5277757742368099</v>
      </c>
      <c r="AG19" s="34">
        <f t="shared" si="4"/>
        <v>4.0396318047600319</v>
      </c>
    </row>
    <row r="20" spans="1:33" x14ac:dyDescent="0.2">
      <c r="A20" s="73" t="s">
        <v>80</v>
      </c>
      <c r="B20" s="124">
        <v>105597.46</v>
      </c>
      <c r="C20" s="124">
        <v>105324.56</v>
      </c>
      <c r="D20" s="124">
        <v>106667.83</v>
      </c>
      <c r="E20" s="124">
        <v>106404.14</v>
      </c>
      <c r="F20" s="124">
        <v>109640.96000000001</v>
      </c>
      <c r="G20" s="124">
        <v>111814.56</v>
      </c>
      <c r="H20" s="124">
        <v>114849.68</v>
      </c>
      <c r="I20" s="124">
        <v>119677.79</v>
      </c>
      <c r="J20" s="124">
        <v>125397.35</v>
      </c>
      <c r="K20" s="124">
        <v>125887.06</v>
      </c>
      <c r="L20" s="124">
        <v>128893.54</v>
      </c>
      <c r="M20" s="124">
        <v>129767.62</v>
      </c>
      <c r="N20" s="124">
        <v>129764.15</v>
      </c>
      <c r="O20" s="124">
        <v>134214.54999999999</v>
      </c>
      <c r="P20" s="124">
        <v>134982.57</v>
      </c>
      <c r="Q20" s="124">
        <v>138903.88</v>
      </c>
      <c r="R20" s="124">
        <v>135194.07</v>
      </c>
      <c r="S20" s="124">
        <v>137970.01</v>
      </c>
      <c r="T20" s="124">
        <v>134672.32999999999</v>
      </c>
      <c r="U20" s="124">
        <v>127207.07</v>
      </c>
      <c r="V20" s="124">
        <v>120969.81</v>
      </c>
      <c r="W20" s="124">
        <v>118106.58</v>
      </c>
      <c r="X20" s="124">
        <v>114491.59</v>
      </c>
      <c r="Y20" s="125">
        <v>104988.5</v>
      </c>
      <c r="Z20" s="124">
        <v>101942.32</v>
      </c>
      <c r="AA20" s="124">
        <v>98203.56</v>
      </c>
      <c r="AB20" s="124">
        <v>94713.87</v>
      </c>
      <c r="AC20" s="34">
        <f t="shared" si="1"/>
        <v>89.693322168923373</v>
      </c>
      <c r="AD20" s="13">
        <f t="shared" si="0"/>
        <v>-10.306677831076627</v>
      </c>
      <c r="AE20" s="34">
        <f t="shared" si="2"/>
        <v>-10.883590000000011</v>
      </c>
      <c r="AF20" s="34">
        <f t="shared" si="3"/>
        <v>-3.553526980080969</v>
      </c>
      <c r="AG20" s="34">
        <f t="shared" si="4"/>
        <v>-3.6675249297838315</v>
      </c>
    </row>
    <row r="21" spans="1:33" x14ac:dyDescent="0.2">
      <c r="A21" s="73" t="s">
        <v>81</v>
      </c>
      <c r="B21" s="124">
        <v>292485.86</v>
      </c>
      <c r="C21" s="124">
        <v>300501.78999999998</v>
      </c>
      <c r="D21" s="124">
        <v>310865.99</v>
      </c>
      <c r="E21" s="124">
        <v>300803.98</v>
      </c>
      <c r="F21" s="124">
        <v>317424.55</v>
      </c>
      <c r="G21" s="124">
        <v>334042.76</v>
      </c>
      <c r="H21" s="124">
        <v>325950.45</v>
      </c>
      <c r="I21" s="124">
        <v>340749.37</v>
      </c>
      <c r="J21" s="124">
        <v>351628.73</v>
      </c>
      <c r="K21" s="124">
        <v>379150.23</v>
      </c>
      <c r="L21" s="124">
        <v>395189.88</v>
      </c>
      <c r="M21" s="124">
        <v>392737.25</v>
      </c>
      <c r="N21" s="124">
        <v>410717.91</v>
      </c>
      <c r="O21" s="124">
        <v>418886.64</v>
      </c>
      <c r="P21" s="124">
        <v>435254.23</v>
      </c>
      <c r="Q21" s="124">
        <v>450633.11</v>
      </c>
      <c r="R21" s="124">
        <v>444280.48</v>
      </c>
      <c r="S21" s="124">
        <v>456266.78</v>
      </c>
      <c r="T21" s="124">
        <v>422764.68</v>
      </c>
      <c r="U21" s="124">
        <v>382427.75</v>
      </c>
      <c r="V21" s="124">
        <v>368287.85</v>
      </c>
      <c r="W21" s="124">
        <v>368972.27</v>
      </c>
      <c r="X21" s="124">
        <v>362029.56</v>
      </c>
      <c r="Y21" s="124">
        <v>335121.71999999997</v>
      </c>
      <c r="Z21" s="124">
        <v>338053.32</v>
      </c>
      <c r="AA21" s="124">
        <v>350026.17</v>
      </c>
      <c r="AB21" s="124">
        <v>340542.59</v>
      </c>
      <c r="AC21" s="34">
        <f t="shared" si="1"/>
        <v>116.43044556068456</v>
      </c>
      <c r="AD21" s="13">
        <f t="shared" si="0"/>
        <v>16.430445560684561</v>
      </c>
      <c r="AE21" s="34">
        <f t="shared" si="2"/>
        <v>48.056730000000037</v>
      </c>
      <c r="AF21" s="34">
        <f t="shared" si="3"/>
        <v>-2.7093917006262584</v>
      </c>
      <c r="AG21" s="34">
        <f t="shared" si="4"/>
        <v>3.5417046044688973</v>
      </c>
    </row>
    <row r="22" spans="1:33" x14ac:dyDescent="0.2">
      <c r="A22" s="73" t="s">
        <v>82</v>
      </c>
      <c r="B22" s="124">
        <v>555054.91</v>
      </c>
      <c r="C22" s="124">
        <v>581968.39</v>
      </c>
      <c r="D22" s="125">
        <v>571676.1</v>
      </c>
      <c r="E22" s="124">
        <v>550363.93999999994</v>
      </c>
      <c r="F22" s="124">
        <v>544188.09</v>
      </c>
      <c r="G22" s="124">
        <v>552128.59</v>
      </c>
      <c r="H22" s="124">
        <v>570072.51</v>
      </c>
      <c r="I22" s="124">
        <v>563065.37</v>
      </c>
      <c r="J22" s="124">
        <v>577743.63</v>
      </c>
      <c r="K22" s="124">
        <v>571020.12</v>
      </c>
      <c r="L22" s="124">
        <v>565323.76</v>
      </c>
      <c r="M22" s="124">
        <v>570201.81999999995</v>
      </c>
      <c r="N22" s="124">
        <v>563406.61</v>
      </c>
      <c r="O22" s="124">
        <v>568242.36</v>
      </c>
      <c r="P22" s="124">
        <v>567056.99</v>
      </c>
      <c r="Q22" s="124">
        <v>568642.47</v>
      </c>
      <c r="R22" s="124">
        <v>557679.18999999994</v>
      </c>
      <c r="S22" s="124">
        <v>549148.23</v>
      </c>
      <c r="T22" s="124">
        <v>542964.03</v>
      </c>
      <c r="U22" s="124">
        <v>518325.16</v>
      </c>
      <c r="V22" s="124">
        <v>527729.14</v>
      </c>
      <c r="W22" s="125">
        <v>501143.2</v>
      </c>
      <c r="X22" s="124">
        <v>501324.95</v>
      </c>
      <c r="Y22" s="124">
        <v>500597.59</v>
      </c>
      <c r="Z22" s="124">
        <v>470673.58</v>
      </c>
      <c r="AA22" s="124">
        <v>475522.46</v>
      </c>
      <c r="AB22" s="124">
        <v>475361.63</v>
      </c>
      <c r="AC22" s="34">
        <f t="shared" si="1"/>
        <v>85.642270960183026</v>
      </c>
      <c r="AD22" s="13">
        <f t="shared" si="0"/>
        <v>-14.357729039816974</v>
      </c>
      <c r="AE22" s="34">
        <f t="shared" si="2"/>
        <v>-79.69328000000003</v>
      </c>
      <c r="AF22" s="34">
        <f t="shared" si="3"/>
        <v>-3.3821746295646327E-2</v>
      </c>
      <c r="AG22" s="34">
        <f t="shared" si="4"/>
        <v>1.0302001654734911</v>
      </c>
    </row>
    <row r="23" spans="1:33" x14ac:dyDescent="0.2">
      <c r="A23" s="73" t="s">
        <v>83</v>
      </c>
      <c r="B23" s="124">
        <v>32395.08</v>
      </c>
      <c r="C23" s="124">
        <v>25166.61</v>
      </c>
      <c r="D23" s="124">
        <v>23214.91</v>
      </c>
      <c r="E23" s="124">
        <v>23476.39</v>
      </c>
      <c r="F23" s="124">
        <v>22631.58</v>
      </c>
      <c r="G23" s="124">
        <v>23176.63</v>
      </c>
      <c r="H23" s="124">
        <v>23755.48</v>
      </c>
      <c r="I23" s="124">
        <v>24983.71</v>
      </c>
      <c r="J23" s="124">
        <v>25341.94</v>
      </c>
      <c r="K23" s="124">
        <v>26437.15</v>
      </c>
      <c r="L23" s="124">
        <v>26034.02</v>
      </c>
      <c r="M23" s="124">
        <v>27257.81</v>
      </c>
      <c r="N23" s="124">
        <v>28257.63</v>
      </c>
      <c r="O23" s="124">
        <v>29644.66</v>
      </c>
      <c r="P23" s="124">
        <v>29788.51</v>
      </c>
      <c r="Q23" s="125">
        <v>30193.9</v>
      </c>
      <c r="R23" s="124">
        <v>30525.43</v>
      </c>
      <c r="S23" s="124">
        <v>31995.45</v>
      </c>
      <c r="T23" s="124">
        <v>30808.84</v>
      </c>
      <c r="U23" s="124">
        <v>28843.37</v>
      </c>
      <c r="V23" s="124">
        <v>28283.69</v>
      </c>
      <c r="W23" s="124">
        <v>27923.05</v>
      </c>
      <c r="X23" s="124">
        <v>26140.92</v>
      </c>
      <c r="Y23" s="126">
        <v>24933</v>
      </c>
      <c r="Z23" s="124">
        <v>24069.09</v>
      </c>
      <c r="AA23" s="124">
        <v>24545.68</v>
      </c>
      <c r="AB23" s="124">
        <v>24683.07</v>
      </c>
      <c r="AC23" s="34">
        <f t="shared" si="1"/>
        <v>76.193884997351446</v>
      </c>
      <c r="AD23" s="13">
        <f t="shared" si="0"/>
        <v>-23.806115002648554</v>
      </c>
      <c r="AE23" s="34">
        <f t="shared" si="2"/>
        <v>-7.712010000000002</v>
      </c>
      <c r="AF23" s="34">
        <f t="shared" si="3"/>
        <v>0.55973189579591764</v>
      </c>
      <c r="AG23" s="34">
        <f t="shared" si="4"/>
        <v>1.9800914783234436</v>
      </c>
    </row>
    <row r="24" spans="1:33" x14ac:dyDescent="0.2">
      <c r="A24" s="73" t="s">
        <v>84</v>
      </c>
      <c r="B24" s="125">
        <v>522684.6</v>
      </c>
      <c r="C24" s="124">
        <v>525115.29</v>
      </c>
      <c r="D24" s="124">
        <v>522804.06</v>
      </c>
      <c r="E24" s="124">
        <v>515939.06</v>
      </c>
      <c r="F24" s="124">
        <v>509571.48</v>
      </c>
      <c r="G24" s="124">
        <v>538490.51</v>
      </c>
      <c r="H24" s="124">
        <v>531218.85</v>
      </c>
      <c r="I24" s="125">
        <v>537967.19999999995</v>
      </c>
      <c r="J24" s="124">
        <v>549201.85</v>
      </c>
      <c r="K24" s="124">
        <v>554876.39</v>
      </c>
      <c r="L24" s="124">
        <v>562493.81000000006</v>
      </c>
      <c r="M24" s="124">
        <v>569252.81999999995</v>
      </c>
      <c r="N24" s="124">
        <v>568166.28</v>
      </c>
      <c r="O24" s="124">
        <v>584206.06000000006</v>
      </c>
      <c r="P24" s="124">
        <v>588568.42000000004</v>
      </c>
      <c r="Q24" s="124">
        <v>589410.66</v>
      </c>
      <c r="R24" s="124">
        <v>579337.87</v>
      </c>
      <c r="S24" s="124">
        <v>571553.68000000005</v>
      </c>
      <c r="T24" s="124">
        <v>557583.71</v>
      </c>
      <c r="U24" s="124">
        <v>503557.98</v>
      </c>
      <c r="V24" s="124">
        <v>512879.39</v>
      </c>
      <c r="W24" s="124">
        <v>500672.25</v>
      </c>
      <c r="X24" s="125">
        <v>480616.9</v>
      </c>
      <c r="Y24" s="124">
        <v>450172.56</v>
      </c>
      <c r="Z24" s="124">
        <v>434382.03</v>
      </c>
      <c r="AA24" s="124">
        <v>442529.46</v>
      </c>
      <c r="AB24" s="124">
        <v>438245.58</v>
      </c>
      <c r="AC24" s="34">
        <f t="shared" si="1"/>
        <v>83.845129548488714</v>
      </c>
      <c r="AD24" s="13">
        <f t="shared" si="0"/>
        <v>-16.154870451511286</v>
      </c>
      <c r="AE24" s="34">
        <f t="shared" si="2"/>
        <v>-84.439019999999957</v>
      </c>
      <c r="AF24" s="34">
        <f t="shared" si="3"/>
        <v>-0.96804402581468918</v>
      </c>
      <c r="AG24" s="34">
        <f t="shared" si="4"/>
        <v>1.875636982496719</v>
      </c>
    </row>
    <row r="25" spans="1:33" x14ac:dyDescent="0.2">
      <c r="A25" s="73" t="s">
        <v>85</v>
      </c>
      <c r="B25" s="124">
        <v>6315.42</v>
      </c>
      <c r="C25" s="124">
        <v>6952.29</v>
      </c>
      <c r="D25" s="124">
        <v>7351.13</v>
      </c>
      <c r="E25" s="125">
        <v>7511.9</v>
      </c>
      <c r="F25" s="124">
        <v>7778.66</v>
      </c>
      <c r="G25" s="124">
        <v>7782.85</v>
      </c>
      <c r="H25" s="124">
        <v>8091.27</v>
      </c>
      <c r="I25" s="124">
        <v>8165.74</v>
      </c>
      <c r="J25" s="124">
        <v>8531.27</v>
      </c>
      <c r="K25" s="124">
        <v>8817.68</v>
      </c>
      <c r="L25" s="124">
        <v>9105.06</v>
      </c>
      <c r="M25" s="124">
        <v>9195.66</v>
      </c>
      <c r="N25" s="124">
        <v>9385.9699999999993</v>
      </c>
      <c r="O25" s="124">
        <v>9842.1200000000008</v>
      </c>
      <c r="P25" s="124">
        <v>9985.8799999999992</v>
      </c>
      <c r="Q25" s="124">
        <v>10062.89</v>
      </c>
      <c r="R25" s="124">
        <v>10306.879999999999</v>
      </c>
      <c r="S25" s="124">
        <v>10624.26</v>
      </c>
      <c r="T25" s="124">
        <v>10833.58</v>
      </c>
      <c r="U25" s="124">
        <v>10554.32</v>
      </c>
      <c r="V25" s="125">
        <v>10254.5</v>
      </c>
      <c r="W25" s="124">
        <v>9980.94</v>
      </c>
      <c r="X25" s="124">
        <v>9424.65</v>
      </c>
      <c r="Y25" s="124">
        <v>8662.39</v>
      </c>
      <c r="Z25" s="124">
        <v>9053.42</v>
      </c>
      <c r="AA25" s="124">
        <v>9084.86</v>
      </c>
      <c r="AB25" s="124">
        <v>9657.68</v>
      </c>
      <c r="AC25" s="34">
        <f t="shared" si="1"/>
        <v>152.9222126161047</v>
      </c>
      <c r="AD25" s="13">
        <f t="shared" si="0"/>
        <v>52.922212616104702</v>
      </c>
      <c r="AE25" s="34">
        <f t="shared" si="2"/>
        <v>3.34226</v>
      </c>
      <c r="AF25" s="34">
        <f t="shared" si="3"/>
        <v>6.3052154903873001</v>
      </c>
      <c r="AG25" s="34">
        <f t="shared" si="4"/>
        <v>0.34727208060600867</v>
      </c>
    </row>
    <row r="26" spans="1:33" x14ac:dyDescent="0.2">
      <c r="A26" s="73" t="s">
        <v>86</v>
      </c>
      <c r="B26" s="124">
        <v>26692.97</v>
      </c>
      <c r="C26" s="124">
        <v>24791.119999999999</v>
      </c>
      <c r="D26" s="124">
        <v>19798.72</v>
      </c>
      <c r="E26" s="124">
        <v>16367.79</v>
      </c>
      <c r="F26" s="124">
        <v>14456.09</v>
      </c>
      <c r="G26" s="124">
        <v>13038.75</v>
      </c>
      <c r="H26" s="124">
        <v>13097.12</v>
      </c>
      <c r="I26" s="124">
        <v>12529.54</v>
      </c>
      <c r="J26" s="124">
        <v>12007.51</v>
      </c>
      <c r="K26" s="124">
        <v>11212.58</v>
      </c>
      <c r="L26" s="124">
        <v>10619.05</v>
      </c>
      <c r="M26" s="124">
        <v>11206.48</v>
      </c>
      <c r="N26" s="124">
        <v>11194.62</v>
      </c>
      <c r="O26" s="125">
        <v>11394.1</v>
      </c>
      <c r="P26" s="124">
        <v>11405.33</v>
      </c>
      <c r="Q26" s="124">
        <v>11637.86</v>
      </c>
      <c r="R26" s="125">
        <v>12158.3</v>
      </c>
      <c r="S26" s="124">
        <v>12657.24</v>
      </c>
      <c r="T26" s="124">
        <v>12238.04</v>
      </c>
      <c r="U26" s="124">
        <v>11517.32</v>
      </c>
      <c r="V26" s="124">
        <v>12749.95</v>
      </c>
      <c r="W26" s="124">
        <v>11922.16</v>
      </c>
      <c r="X26" s="124">
        <v>11769.39</v>
      </c>
      <c r="Y26" s="124">
        <v>11691.08</v>
      </c>
      <c r="Z26" s="124">
        <v>11590.03</v>
      </c>
      <c r="AA26" s="125">
        <v>11665.2</v>
      </c>
      <c r="AB26" s="124">
        <v>11682.38</v>
      </c>
      <c r="AC26" s="34">
        <f t="shared" si="1"/>
        <v>43.765755552866537</v>
      </c>
      <c r="AD26" s="13">
        <f t="shared" si="0"/>
        <v>-56.234244447133463</v>
      </c>
      <c r="AE26" s="34">
        <f t="shared" si="2"/>
        <v>-15.010590000000002</v>
      </c>
      <c r="AF26" s="34">
        <f t="shared" si="3"/>
        <v>0.14727565751121688</v>
      </c>
      <c r="AG26" s="34">
        <f t="shared" si="4"/>
        <v>0.64857468013456454</v>
      </c>
    </row>
    <row r="27" spans="1:33" x14ac:dyDescent="0.2">
      <c r="A27" s="73" t="s">
        <v>87</v>
      </c>
      <c r="B27" s="124">
        <v>48510.13</v>
      </c>
      <c r="C27" s="125">
        <v>50593.1</v>
      </c>
      <c r="D27" s="124">
        <v>31062.11</v>
      </c>
      <c r="E27" s="124">
        <v>24882.82</v>
      </c>
      <c r="F27" s="124">
        <v>23452.04</v>
      </c>
      <c r="G27" s="124">
        <v>22428.81</v>
      </c>
      <c r="H27" s="125">
        <v>23425.200000000001</v>
      </c>
      <c r="I27" s="126">
        <v>22954</v>
      </c>
      <c r="J27" s="124">
        <v>23884.27</v>
      </c>
      <c r="K27" s="124">
        <v>21098.41</v>
      </c>
      <c r="L27" s="124">
        <v>19541.21</v>
      </c>
      <c r="M27" s="124">
        <v>20312.990000000002</v>
      </c>
      <c r="N27" s="125">
        <v>20709.099999999999</v>
      </c>
      <c r="O27" s="124">
        <v>20874.21</v>
      </c>
      <c r="P27" s="124">
        <v>21720.94</v>
      </c>
      <c r="Q27" s="124">
        <v>22961.25</v>
      </c>
      <c r="R27" s="124">
        <v>23274.86</v>
      </c>
      <c r="S27" s="124">
        <v>25465.33</v>
      </c>
      <c r="T27" s="124">
        <v>24533.88</v>
      </c>
      <c r="U27" s="124">
        <v>20000.04</v>
      </c>
      <c r="V27" s="124">
        <v>20855.18</v>
      </c>
      <c r="W27" s="124">
        <v>21450.59</v>
      </c>
      <c r="X27" s="124">
        <v>21412.23</v>
      </c>
      <c r="Y27" s="124">
        <v>20157.91</v>
      </c>
      <c r="Z27" s="124">
        <v>20140.759999999998</v>
      </c>
      <c r="AA27" s="124">
        <v>20422.11</v>
      </c>
      <c r="AB27" s="124">
        <v>20372.22</v>
      </c>
      <c r="AC27" s="34">
        <f t="shared" si="1"/>
        <v>41.995805824474189</v>
      </c>
      <c r="AD27" s="13">
        <f t="shared" si="0"/>
        <v>-58.004194175525811</v>
      </c>
      <c r="AE27" s="34">
        <f t="shared" si="2"/>
        <v>-28.137909999999998</v>
      </c>
      <c r="AF27" s="34">
        <f t="shared" si="3"/>
        <v>-0.24429405188787748</v>
      </c>
      <c r="AG27" s="34">
        <f t="shared" si="4"/>
        <v>1.3969184876836933</v>
      </c>
    </row>
    <row r="28" spans="1:33" x14ac:dyDescent="0.2">
      <c r="A28" s="73" t="s">
        <v>88</v>
      </c>
      <c r="B28" s="124">
        <v>13175.42</v>
      </c>
      <c r="C28" s="124">
        <v>13825.14</v>
      </c>
      <c r="D28" s="124">
        <v>13560.23</v>
      </c>
      <c r="E28" s="124">
        <v>13693.13</v>
      </c>
      <c r="F28" s="124">
        <v>12960.31</v>
      </c>
      <c r="G28" s="124">
        <v>10655.08</v>
      </c>
      <c r="H28" s="124">
        <v>10763.42</v>
      </c>
      <c r="I28" s="124">
        <v>10236.27</v>
      </c>
      <c r="J28" s="124">
        <v>9511.6200000000008</v>
      </c>
      <c r="K28" s="124">
        <v>10086.530000000001</v>
      </c>
      <c r="L28" s="124">
        <v>10615.15</v>
      </c>
      <c r="M28" s="124">
        <v>11179.19</v>
      </c>
      <c r="N28" s="124">
        <v>12041.34</v>
      </c>
      <c r="O28" s="124">
        <v>12526.26</v>
      </c>
      <c r="P28" s="124">
        <v>14020.06</v>
      </c>
      <c r="Q28" s="124">
        <v>14289.31</v>
      </c>
      <c r="R28" s="124">
        <v>14036.12</v>
      </c>
      <c r="S28" s="124">
        <v>13537.13</v>
      </c>
      <c r="T28" s="124">
        <v>13429.29</v>
      </c>
      <c r="U28" s="124">
        <v>12833.79</v>
      </c>
      <c r="V28" s="124">
        <v>13437.04</v>
      </c>
      <c r="W28" s="124">
        <v>13242.42</v>
      </c>
      <c r="X28" s="124">
        <v>12868.03</v>
      </c>
      <c r="Y28" s="124">
        <v>12332.66</v>
      </c>
      <c r="Z28" s="124">
        <v>11966.04</v>
      </c>
      <c r="AA28" s="124">
        <v>11627.44</v>
      </c>
      <c r="AB28" s="124">
        <v>11531.87</v>
      </c>
      <c r="AC28" s="34">
        <f t="shared" si="1"/>
        <v>87.525634856422045</v>
      </c>
      <c r="AD28" s="13">
        <f t="shared" si="0"/>
        <v>-12.474365143577955</v>
      </c>
      <c r="AE28" s="34">
        <f t="shared" si="2"/>
        <v>-1.6435499999999992</v>
      </c>
      <c r="AF28" s="34">
        <f t="shared" si="3"/>
        <v>-0.8219350089099553</v>
      </c>
      <c r="AG28" s="34">
        <f t="shared" si="4"/>
        <v>-2.8296746459146078</v>
      </c>
    </row>
    <row r="29" spans="1:33" x14ac:dyDescent="0.2">
      <c r="A29" s="73" t="s">
        <v>89</v>
      </c>
      <c r="B29" s="124">
        <v>94297.97</v>
      </c>
      <c r="C29" s="124">
        <v>87518.86</v>
      </c>
      <c r="D29" s="124">
        <v>77550.95</v>
      </c>
      <c r="E29" s="124">
        <v>78395.850000000006</v>
      </c>
      <c r="F29" s="124">
        <v>77452.72</v>
      </c>
      <c r="G29" s="124">
        <v>76047.63</v>
      </c>
      <c r="H29" s="124">
        <v>78379.91</v>
      </c>
      <c r="I29" s="124">
        <v>76829.960000000006</v>
      </c>
      <c r="J29" s="124">
        <v>76439.28</v>
      </c>
      <c r="K29" s="124">
        <v>76968.62</v>
      </c>
      <c r="L29" s="124">
        <v>74108.55</v>
      </c>
      <c r="M29" s="124">
        <v>76188.55</v>
      </c>
      <c r="N29" s="124">
        <v>74441.83</v>
      </c>
      <c r="O29" s="124">
        <v>77574.86</v>
      </c>
      <c r="P29" s="124">
        <v>76685.91</v>
      </c>
      <c r="Q29" s="124">
        <v>76582.460000000006</v>
      </c>
      <c r="R29" s="124">
        <v>75394.58</v>
      </c>
      <c r="S29" s="124">
        <v>73666.53</v>
      </c>
      <c r="T29" s="124">
        <v>71873.039999999994</v>
      </c>
      <c r="U29" s="125">
        <v>65684.2</v>
      </c>
      <c r="V29" s="124">
        <v>66060.44</v>
      </c>
      <c r="W29" s="124">
        <v>64519.08</v>
      </c>
      <c r="X29" s="124">
        <v>60585.06</v>
      </c>
      <c r="Y29" s="124">
        <v>57760.55</v>
      </c>
      <c r="Z29" s="124">
        <v>58477.120000000003</v>
      </c>
      <c r="AA29" s="124">
        <v>61558.239999999998</v>
      </c>
      <c r="AB29" s="124">
        <v>62068.62</v>
      </c>
      <c r="AC29" s="34">
        <f t="shared" si="1"/>
        <v>65.821798708922358</v>
      </c>
      <c r="AD29" s="13">
        <f t="shared" si="0"/>
        <v>-34.178201291077642</v>
      </c>
      <c r="AE29" s="34">
        <f t="shared" si="2"/>
        <v>-32.229349999999997</v>
      </c>
      <c r="AF29" s="34">
        <f t="shared" si="3"/>
        <v>0.82910102692995236</v>
      </c>
      <c r="AG29" s="34">
        <f t="shared" si="4"/>
        <v>5.2689325329291101</v>
      </c>
    </row>
    <row r="30" spans="1:33" x14ac:dyDescent="0.2">
      <c r="A30" s="73" t="s">
        <v>90</v>
      </c>
      <c r="B30" s="125">
        <v>2300.1999999999998</v>
      </c>
      <c r="C30" s="124">
        <v>2465.08</v>
      </c>
      <c r="D30" s="124">
        <v>2742.01</v>
      </c>
      <c r="E30" s="124">
        <v>2769.71</v>
      </c>
      <c r="F30" s="124">
        <v>3002.74</v>
      </c>
      <c r="G30" s="124">
        <v>3026.04</v>
      </c>
      <c r="H30" s="124">
        <v>2997.48</v>
      </c>
      <c r="I30" s="124">
        <v>3066.93</v>
      </c>
      <c r="J30" s="124">
        <v>3063.27</v>
      </c>
      <c r="K30" s="124">
        <v>3130.47</v>
      </c>
      <c r="L30" s="124">
        <v>3137.77</v>
      </c>
      <c r="M30" s="124">
        <v>2991.84</v>
      </c>
      <c r="N30" s="124">
        <v>2956.26</v>
      </c>
      <c r="O30" s="124">
        <v>3184.53</v>
      </c>
      <c r="P30" s="124">
        <v>3107.32</v>
      </c>
      <c r="Q30" s="124">
        <v>3246.68</v>
      </c>
      <c r="R30" s="124">
        <v>3308.71</v>
      </c>
      <c r="S30" s="124">
        <v>3423.05</v>
      </c>
      <c r="T30" s="124">
        <v>3430.33</v>
      </c>
      <c r="U30" s="124">
        <v>3203.57</v>
      </c>
      <c r="V30" s="124">
        <v>3273.75</v>
      </c>
      <c r="W30" s="124">
        <v>3354.78</v>
      </c>
      <c r="X30" s="124">
        <v>3521.28</v>
      </c>
      <c r="Y30" s="124">
        <v>3205.62</v>
      </c>
      <c r="Z30" s="124">
        <v>3242.31</v>
      </c>
      <c r="AA30" s="124">
        <v>2577.15</v>
      </c>
      <c r="AB30" s="124">
        <v>2286.84</v>
      </c>
      <c r="AC30" s="34">
        <f t="shared" si="1"/>
        <v>99.419180940787783</v>
      </c>
      <c r="AD30" s="13">
        <f t="shared" si="0"/>
        <v>-0.58081905921221733</v>
      </c>
      <c r="AE30" s="34">
        <f t="shared" si="2"/>
        <v>-1.3359999999999672E-2</v>
      </c>
      <c r="AF30" s="34">
        <f t="shared" si="3"/>
        <v>-11.264769221814792</v>
      </c>
      <c r="AG30" s="34">
        <f t="shared" si="4"/>
        <v>-20.515003192168543</v>
      </c>
    </row>
    <row r="31" spans="1:33" x14ac:dyDescent="0.2">
      <c r="A31" s="73" t="s">
        <v>91</v>
      </c>
      <c r="B31" s="124">
        <v>225930.66</v>
      </c>
      <c r="C31" s="125">
        <v>233804.79999999999</v>
      </c>
      <c r="D31" s="124">
        <v>235319.64</v>
      </c>
      <c r="E31" s="124">
        <v>236547.74</v>
      </c>
      <c r="F31" s="124">
        <v>237734.68</v>
      </c>
      <c r="G31" s="124">
        <v>238944.78</v>
      </c>
      <c r="H31" s="124">
        <v>250567.83</v>
      </c>
      <c r="I31" s="124">
        <v>243401.86</v>
      </c>
      <c r="J31" s="124">
        <v>243991.93</v>
      </c>
      <c r="K31" s="124">
        <v>231209.12</v>
      </c>
      <c r="L31" s="124">
        <v>229372.18</v>
      </c>
      <c r="M31" s="124">
        <v>229579.49</v>
      </c>
      <c r="N31" s="124">
        <v>228253.34</v>
      </c>
      <c r="O31" s="124">
        <v>228544.55</v>
      </c>
      <c r="P31" s="124">
        <v>230649.39</v>
      </c>
      <c r="Q31" s="124">
        <v>225366.61</v>
      </c>
      <c r="R31" s="125">
        <v>220446.8</v>
      </c>
      <c r="S31" s="124">
        <v>219010.13</v>
      </c>
      <c r="T31" s="124">
        <v>218527.37</v>
      </c>
      <c r="U31" s="125">
        <v>211964.7</v>
      </c>
      <c r="V31" s="124">
        <v>223721.37</v>
      </c>
      <c r="W31" s="126">
        <v>210032</v>
      </c>
      <c r="X31" s="124">
        <v>204800.45</v>
      </c>
      <c r="Y31" s="124">
        <v>204972.03</v>
      </c>
      <c r="Z31" s="124">
        <v>197441.55</v>
      </c>
      <c r="AA31" s="124">
        <v>206245.78</v>
      </c>
      <c r="AB31" s="124">
        <v>207016.84</v>
      </c>
      <c r="AC31" s="34">
        <f t="shared" si="1"/>
        <v>91.628484597885034</v>
      </c>
      <c r="AD31" s="13">
        <f t="shared" si="0"/>
        <v>-8.3715154021149658</v>
      </c>
      <c r="AE31" s="34">
        <f t="shared" si="2"/>
        <v>-18.913820000000008</v>
      </c>
      <c r="AF31" s="34">
        <f t="shared" si="3"/>
        <v>0.37385492202555498</v>
      </c>
      <c r="AG31" s="34">
        <f t="shared" si="4"/>
        <v>4.4591576595706481</v>
      </c>
    </row>
    <row r="32" spans="1:33" x14ac:dyDescent="0.2">
      <c r="A32" s="73" t="s">
        <v>92</v>
      </c>
      <c r="B32" s="124">
        <v>79585.59</v>
      </c>
      <c r="C32" s="124">
        <v>83500.259999999995</v>
      </c>
      <c r="D32" s="124">
        <v>76884.78</v>
      </c>
      <c r="E32" s="124">
        <v>77007.42</v>
      </c>
      <c r="F32" s="124">
        <v>77592.06</v>
      </c>
      <c r="G32" s="124">
        <v>81072.12</v>
      </c>
      <c r="H32" s="124">
        <v>84406.63</v>
      </c>
      <c r="I32" s="124">
        <v>84003.58</v>
      </c>
      <c r="J32" s="124">
        <v>83352.479999999996</v>
      </c>
      <c r="K32" s="124">
        <v>81613.48</v>
      </c>
      <c r="L32" s="124">
        <v>82144.77</v>
      </c>
      <c r="M32" s="124">
        <v>86178.86</v>
      </c>
      <c r="N32" s="124">
        <v>87755.520000000004</v>
      </c>
      <c r="O32" s="124">
        <v>93285.48</v>
      </c>
      <c r="P32" s="124">
        <v>93317.78</v>
      </c>
      <c r="Q32" s="124">
        <v>94635.03</v>
      </c>
      <c r="R32" s="124">
        <v>91901.97</v>
      </c>
      <c r="S32" s="124">
        <v>89301.19</v>
      </c>
      <c r="T32" s="124">
        <v>89155.72</v>
      </c>
      <c r="U32" s="125">
        <v>82032.100000000006</v>
      </c>
      <c r="V32" s="124">
        <v>87001.86</v>
      </c>
      <c r="W32" s="124">
        <v>84640.97</v>
      </c>
      <c r="X32" s="124">
        <v>82011.45</v>
      </c>
      <c r="Y32" s="124">
        <v>82174.28</v>
      </c>
      <c r="Z32" s="124">
        <v>78439.14</v>
      </c>
      <c r="AA32" s="124">
        <v>81005.39</v>
      </c>
      <c r="AB32" s="124">
        <v>82017.47</v>
      </c>
      <c r="AC32" s="34">
        <f t="shared" si="1"/>
        <v>103.0556787981342</v>
      </c>
      <c r="AD32" s="13">
        <f t="shared" si="0"/>
        <v>3.0556787981341955</v>
      </c>
      <c r="AE32" s="34">
        <f t="shared" si="2"/>
        <v>2.4318800000000045</v>
      </c>
      <c r="AF32" s="34">
        <f t="shared" si="3"/>
        <v>1.249398342505359</v>
      </c>
      <c r="AG32" s="34">
        <f t="shared" si="4"/>
        <v>3.2716447426629101</v>
      </c>
    </row>
    <row r="33" spans="1:33" x14ac:dyDescent="0.2">
      <c r="A33" s="73" t="s">
        <v>93</v>
      </c>
      <c r="B33" s="124">
        <v>467907.54</v>
      </c>
      <c r="C33" s="124">
        <v>456118.04</v>
      </c>
      <c r="D33" s="124">
        <v>443171.04</v>
      </c>
      <c r="E33" s="124">
        <v>442753.71</v>
      </c>
      <c r="F33" s="124">
        <v>437510.24</v>
      </c>
      <c r="G33" s="124">
        <v>438929.35</v>
      </c>
      <c r="H33" s="124">
        <v>452602.08</v>
      </c>
      <c r="I33" s="124">
        <v>443598.93</v>
      </c>
      <c r="J33" s="124">
        <v>412470.36</v>
      </c>
      <c r="K33" s="124">
        <v>401117.23</v>
      </c>
      <c r="L33" s="124">
        <v>390384.23</v>
      </c>
      <c r="M33" s="124">
        <v>389327.92</v>
      </c>
      <c r="N33" s="124">
        <v>379365.58</v>
      </c>
      <c r="O33" s="124">
        <v>393275.05</v>
      </c>
      <c r="P33" s="124">
        <v>398084.91</v>
      </c>
      <c r="Q33" s="124">
        <v>398557.76</v>
      </c>
      <c r="R33" s="126">
        <v>413454</v>
      </c>
      <c r="S33" s="124">
        <v>414067.87</v>
      </c>
      <c r="T33" s="124">
        <v>406965.83</v>
      </c>
      <c r="U33" s="124">
        <v>389041.67</v>
      </c>
      <c r="V33" s="124">
        <v>407417.96</v>
      </c>
      <c r="W33" s="124">
        <v>406789.31</v>
      </c>
      <c r="X33" s="124">
        <v>399650.09</v>
      </c>
      <c r="Y33" s="125">
        <v>396203.5</v>
      </c>
      <c r="Z33" s="124">
        <v>383539.04</v>
      </c>
      <c r="AA33" s="124">
        <v>387061.08</v>
      </c>
      <c r="AB33" s="124">
        <v>397842.71</v>
      </c>
      <c r="AC33" s="34">
        <f t="shared" si="1"/>
        <v>85.025924138773235</v>
      </c>
      <c r="AD33" s="13">
        <f t="shared" si="0"/>
        <v>-14.974075861226765</v>
      </c>
      <c r="AE33" s="34">
        <f t="shared" si="2"/>
        <v>-70.064829999999958</v>
      </c>
      <c r="AF33" s="34">
        <f t="shared" si="3"/>
        <v>2.785511268660751</v>
      </c>
      <c r="AG33" s="34">
        <f t="shared" si="4"/>
        <v>0.91830025960330852</v>
      </c>
    </row>
    <row r="34" spans="1:33" x14ac:dyDescent="0.2">
      <c r="A34" s="73" t="s">
        <v>94</v>
      </c>
      <c r="B34" s="125">
        <v>61480.1</v>
      </c>
      <c r="C34" s="126">
        <v>63289</v>
      </c>
      <c r="D34" s="124">
        <v>67773.740000000005</v>
      </c>
      <c r="E34" s="124">
        <v>66342.080000000002</v>
      </c>
      <c r="F34" s="124">
        <v>67406.45</v>
      </c>
      <c r="G34" s="124">
        <v>72095.62</v>
      </c>
      <c r="H34" s="124">
        <v>69673.55</v>
      </c>
      <c r="I34" s="124">
        <v>73075.81</v>
      </c>
      <c r="J34" s="124">
        <v>78015.33</v>
      </c>
      <c r="K34" s="124">
        <v>86166.73</v>
      </c>
      <c r="L34" s="124">
        <v>85383.82</v>
      </c>
      <c r="M34" s="124">
        <v>84941.21</v>
      </c>
      <c r="N34" s="124">
        <v>88891.08</v>
      </c>
      <c r="O34" s="124">
        <v>83939.65</v>
      </c>
      <c r="P34" s="124">
        <v>87315.45</v>
      </c>
      <c r="Q34" s="124">
        <v>89315.71</v>
      </c>
      <c r="R34" s="124">
        <v>84704.27</v>
      </c>
      <c r="S34" s="124">
        <v>82567.259999999995</v>
      </c>
      <c r="T34" s="125">
        <v>79968.399999999994</v>
      </c>
      <c r="U34" s="125">
        <v>76551.600000000006</v>
      </c>
      <c r="V34" s="124">
        <v>72801.429999999993</v>
      </c>
      <c r="W34" s="124">
        <v>71754.23</v>
      </c>
      <c r="X34" s="124">
        <v>69910.81</v>
      </c>
      <c r="Y34" s="124">
        <v>68151.14</v>
      </c>
      <c r="Z34" s="125">
        <v>68271.3</v>
      </c>
      <c r="AA34" s="124">
        <v>72746.850000000006</v>
      </c>
      <c r="AB34" s="125">
        <v>71172.5</v>
      </c>
      <c r="AC34" s="34">
        <f t="shared" si="1"/>
        <v>115.765101227877</v>
      </c>
      <c r="AD34" s="13">
        <f t="shared" si="0"/>
        <v>15.765101227876997</v>
      </c>
      <c r="AE34" s="34">
        <f t="shared" si="2"/>
        <v>9.692400000000001</v>
      </c>
      <c r="AF34" s="34">
        <f t="shared" si="3"/>
        <v>-2.1641486882249961</v>
      </c>
      <c r="AG34" s="34">
        <f t="shared" si="4"/>
        <v>6.5555365138791881</v>
      </c>
    </row>
    <row r="35" spans="1:33" x14ac:dyDescent="0.2">
      <c r="A35" s="73" t="s">
        <v>95</v>
      </c>
      <c r="B35" s="124">
        <v>247544.75</v>
      </c>
      <c r="C35" s="125">
        <v>203666.3</v>
      </c>
      <c r="D35" s="124">
        <v>187598.77</v>
      </c>
      <c r="E35" s="124">
        <v>178154.62</v>
      </c>
      <c r="F35" s="124">
        <v>174620.98</v>
      </c>
      <c r="G35" s="124">
        <v>181106.86</v>
      </c>
      <c r="H35" s="124">
        <v>183655.02</v>
      </c>
      <c r="I35" s="124">
        <v>171417.03</v>
      </c>
      <c r="J35" s="124">
        <v>153375.39000000001</v>
      </c>
      <c r="K35" s="125">
        <v>135279.9</v>
      </c>
      <c r="L35" s="124">
        <v>141166.06</v>
      </c>
      <c r="M35" s="124">
        <v>148005.56</v>
      </c>
      <c r="N35" s="124">
        <v>146831.41</v>
      </c>
      <c r="O35" s="124">
        <v>151442.53</v>
      </c>
      <c r="P35" s="124">
        <v>150694.22</v>
      </c>
      <c r="Q35" s="124">
        <v>148210.10999999999</v>
      </c>
      <c r="R35" s="124">
        <v>150069.04999999999</v>
      </c>
      <c r="S35" s="125">
        <v>153358.79999999999</v>
      </c>
      <c r="T35" s="124">
        <v>148485.98000000001</v>
      </c>
      <c r="U35" s="124">
        <v>128111.96</v>
      </c>
      <c r="V35" s="124">
        <v>122685.21</v>
      </c>
      <c r="W35" s="124">
        <v>128315.22</v>
      </c>
      <c r="X35" s="124">
        <v>125249.93</v>
      </c>
      <c r="Y35" s="124">
        <v>115762.43</v>
      </c>
      <c r="Z35" s="125">
        <v>115996.2</v>
      </c>
      <c r="AA35" s="124">
        <v>116906.41</v>
      </c>
      <c r="AB35" s="124">
        <v>113420.83</v>
      </c>
      <c r="AC35" s="34">
        <f t="shared" si="1"/>
        <v>45.818313658439536</v>
      </c>
      <c r="AD35" s="13">
        <f t="shared" si="0"/>
        <v>-54.181686341560464</v>
      </c>
      <c r="AE35" s="34">
        <f t="shared" si="2"/>
        <v>-134.12391999999997</v>
      </c>
      <c r="AF35" s="34">
        <f t="shared" si="3"/>
        <v>-2.9815131608266832</v>
      </c>
      <c r="AG35" s="34">
        <f t="shared" si="4"/>
        <v>0.78468949844909264</v>
      </c>
    </row>
    <row r="36" spans="1:33" x14ac:dyDescent="0.2">
      <c r="A36" s="73" t="s">
        <v>96</v>
      </c>
      <c r="B36" s="124">
        <v>18676.740000000002</v>
      </c>
      <c r="C36" s="124">
        <v>17350.02</v>
      </c>
      <c r="D36" s="124">
        <v>17461.03</v>
      </c>
      <c r="E36" s="124">
        <v>17648.12</v>
      </c>
      <c r="F36" s="124">
        <v>18050.02</v>
      </c>
      <c r="G36" s="124">
        <v>18786.25</v>
      </c>
      <c r="H36" s="124">
        <v>19428.650000000001</v>
      </c>
      <c r="I36" s="124">
        <v>19780.04</v>
      </c>
      <c r="J36" s="124">
        <v>19521.93</v>
      </c>
      <c r="K36" s="125">
        <v>18902.599999999999</v>
      </c>
      <c r="L36" s="124">
        <v>19144.25</v>
      </c>
      <c r="M36" s="124">
        <v>20063.169999999998</v>
      </c>
      <c r="N36" s="124">
        <v>20255.580000000002</v>
      </c>
      <c r="O36" s="124">
        <v>19972.650000000001</v>
      </c>
      <c r="P36" s="124">
        <v>20291.38</v>
      </c>
      <c r="Q36" s="125">
        <v>20610.8</v>
      </c>
      <c r="R36" s="124">
        <v>20813.41</v>
      </c>
      <c r="S36" s="124">
        <v>20984.83</v>
      </c>
      <c r="T36" s="124">
        <v>21713.77</v>
      </c>
      <c r="U36" s="124">
        <v>19720.32</v>
      </c>
      <c r="V36" s="124">
        <v>19738.03</v>
      </c>
      <c r="W36" s="124">
        <v>19743.18</v>
      </c>
      <c r="X36" s="124">
        <v>19170.830000000002</v>
      </c>
      <c r="Y36" s="124">
        <v>18473.79</v>
      </c>
      <c r="Z36" s="124">
        <v>16740.28</v>
      </c>
      <c r="AA36" s="124">
        <v>16934.71</v>
      </c>
      <c r="AB36" s="124">
        <v>17778.669999999998</v>
      </c>
      <c r="AC36" s="34">
        <f t="shared" si="1"/>
        <v>95.191505583950928</v>
      </c>
      <c r="AD36" s="13">
        <f t="shared" si="0"/>
        <v>-4.8084944160490721</v>
      </c>
      <c r="AE36" s="34">
        <f t="shared" si="2"/>
        <v>-0.89807000000000337</v>
      </c>
      <c r="AF36" s="34">
        <f t="shared" si="3"/>
        <v>4.9836105844150813</v>
      </c>
      <c r="AG36" s="34">
        <f t="shared" si="4"/>
        <v>1.1614501071666681</v>
      </c>
    </row>
    <row r="37" spans="1:33" x14ac:dyDescent="0.2">
      <c r="A37" s="73" t="s">
        <v>97</v>
      </c>
      <c r="B37" s="124">
        <v>74047.61</v>
      </c>
      <c r="C37" s="124">
        <v>64457.34</v>
      </c>
      <c r="D37" s="124">
        <v>58963.81</v>
      </c>
      <c r="E37" s="124">
        <v>55486.93</v>
      </c>
      <c r="F37" s="124">
        <v>52803.06</v>
      </c>
      <c r="G37" s="124">
        <v>54047.93</v>
      </c>
      <c r="H37" s="124">
        <v>54456.84</v>
      </c>
      <c r="I37" s="124">
        <v>54196.68</v>
      </c>
      <c r="J37" s="124">
        <v>52735.27</v>
      </c>
      <c r="K37" s="124">
        <v>51467.25</v>
      </c>
      <c r="L37" s="124">
        <v>49618.35</v>
      </c>
      <c r="M37" s="124">
        <v>52115.65</v>
      </c>
      <c r="N37" s="124">
        <v>50185.81</v>
      </c>
      <c r="O37" s="124">
        <v>50542.89</v>
      </c>
      <c r="P37" s="124">
        <v>51310.09</v>
      </c>
      <c r="Q37" s="124">
        <v>51289.87</v>
      </c>
      <c r="R37" s="124">
        <v>51120.47</v>
      </c>
      <c r="S37" s="124">
        <v>49238.74</v>
      </c>
      <c r="T37" s="125">
        <v>49846.7</v>
      </c>
      <c r="U37" s="124">
        <v>45433.73</v>
      </c>
      <c r="V37" s="124">
        <v>46393.23</v>
      </c>
      <c r="W37" s="124">
        <v>45386.86</v>
      </c>
      <c r="X37" s="125">
        <v>43163.7</v>
      </c>
      <c r="Y37" s="124">
        <v>42748.53</v>
      </c>
      <c r="Z37" s="124">
        <v>40591.74</v>
      </c>
      <c r="AA37" s="124">
        <v>41051.97</v>
      </c>
      <c r="AB37" s="124">
        <v>41192.379999999997</v>
      </c>
      <c r="AC37" s="34">
        <f t="shared" si="1"/>
        <v>55.629587504579824</v>
      </c>
      <c r="AD37" s="13">
        <f t="shared" si="0"/>
        <v>-44.370412495420176</v>
      </c>
      <c r="AE37" s="34">
        <f t="shared" si="2"/>
        <v>-32.855230000000006</v>
      </c>
      <c r="AF37" s="34">
        <f t="shared" si="3"/>
        <v>0.34202987091726955</v>
      </c>
      <c r="AG37" s="34">
        <f t="shared" si="4"/>
        <v>1.1338020986535764</v>
      </c>
    </row>
    <row r="38" spans="1:33" x14ac:dyDescent="0.2">
      <c r="A38" s="73" t="s">
        <v>98</v>
      </c>
      <c r="B38" s="124">
        <v>72325.710000000006</v>
      </c>
      <c r="C38" s="124">
        <v>70033.279999999999</v>
      </c>
      <c r="D38" s="124">
        <v>68486.09</v>
      </c>
      <c r="E38" s="124">
        <v>70668.649999999994</v>
      </c>
      <c r="F38" s="124">
        <v>76275.78</v>
      </c>
      <c r="G38" s="124">
        <v>72840.789999999994</v>
      </c>
      <c r="H38" s="124">
        <v>78734.95</v>
      </c>
      <c r="I38" s="124">
        <v>77378.59</v>
      </c>
      <c r="J38" s="125">
        <v>73745.600000000006</v>
      </c>
      <c r="K38" s="124">
        <v>73167.87</v>
      </c>
      <c r="L38" s="125">
        <v>71221.399999999994</v>
      </c>
      <c r="M38" s="124">
        <v>76621.539999999994</v>
      </c>
      <c r="N38" s="124">
        <v>79060.95</v>
      </c>
      <c r="O38" s="124">
        <v>86666.93</v>
      </c>
      <c r="P38" s="124">
        <v>83092.36</v>
      </c>
      <c r="Q38" s="125">
        <v>71074.3</v>
      </c>
      <c r="R38" s="124">
        <v>82498.63</v>
      </c>
      <c r="S38" s="125">
        <v>81072.7</v>
      </c>
      <c r="T38" s="124">
        <v>73153.17</v>
      </c>
      <c r="U38" s="124">
        <v>69267.14</v>
      </c>
      <c r="V38" s="124">
        <v>77198.880000000005</v>
      </c>
      <c r="W38" s="124">
        <v>69771.58</v>
      </c>
      <c r="X38" s="124">
        <v>64229.440000000002</v>
      </c>
      <c r="Y38" s="124">
        <v>65026.95</v>
      </c>
      <c r="Z38" s="124">
        <v>60845.62</v>
      </c>
      <c r="AA38" s="124">
        <v>57379.15</v>
      </c>
      <c r="AB38" s="125">
        <v>60773.5</v>
      </c>
      <c r="AC38" s="34">
        <f t="shared" si="1"/>
        <v>84.027519398012132</v>
      </c>
      <c r="AD38" s="13">
        <f t="shared" si="0"/>
        <v>-15.972480601987868</v>
      </c>
      <c r="AE38" s="34">
        <f t="shared" si="2"/>
        <v>-11.552210000000006</v>
      </c>
      <c r="AF38" s="34">
        <f t="shared" si="3"/>
        <v>5.9156505455378801</v>
      </c>
      <c r="AG38" s="34">
        <f t="shared" si="4"/>
        <v>-5.6971561798532102</v>
      </c>
    </row>
    <row r="39" spans="1:33" x14ac:dyDescent="0.2">
      <c r="A39" s="73" t="s">
        <v>99</v>
      </c>
      <c r="B39" s="124">
        <v>72868.929999999993</v>
      </c>
      <c r="C39" s="125">
        <v>72798.7</v>
      </c>
      <c r="D39" s="124">
        <v>72061.41</v>
      </c>
      <c r="E39" s="124">
        <v>72684.31</v>
      </c>
      <c r="F39" s="124">
        <v>75184.039999999994</v>
      </c>
      <c r="G39" s="124">
        <v>75004.639999999999</v>
      </c>
      <c r="H39" s="124">
        <v>78620.39</v>
      </c>
      <c r="I39" s="124">
        <v>73946.14</v>
      </c>
      <c r="J39" s="124">
        <v>74415.990000000005</v>
      </c>
      <c r="K39" s="124">
        <v>71708.39</v>
      </c>
      <c r="L39" s="124">
        <v>70603.64</v>
      </c>
      <c r="M39" s="124">
        <v>70885.070000000007</v>
      </c>
      <c r="N39" s="124">
        <v>71566.89</v>
      </c>
      <c r="O39" s="124">
        <v>71939.210000000006</v>
      </c>
      <c r="P39" s="124">
        <v>71211.86</v>
      </c>
      <c r="Q39" s="124">
        <v>68676.77</v>
      </c>
      <c r="R39" s="124">
        <v>68666.570000000007</v>
      </c>
      <c r="S39" s="124">
        <v>67266.22</v>
      </c>
      <c r="T39" s="124">
        <v>65185.03</v>
      </c>
      <c r="U39" s="124">
        <v>60594.66</v>
      </c>
      <c r="V39" s="124">
        <v>66546.41</v>
      </c>
      <c r="W39" s="124">
        <v>62625.120000000003</v>
      </c>
      <c r="X39" s="125">
        <v>59173.4</v>
      </c>
      <c r="Y39" s="124">
        <v>57683.27</v>
      </c>
      <c r="Z39" s="124">
        <v>56164.23</v>
      </c>
      <c r="AA39" s="124">
        <v>55950.28</v>
      </c>
      <c r="AB39" s="124">
        <v>55452.480000000003</v>
      </c>
      <c r="AC39" s="34">
        <f t="shared" si="1"/>
        <v>76.098935444777368</v>
      </c>
      <c r="AD39" s="13">
        <f t="shared" si="0"/>
        <v>-23.901064555222632</v>
      </c>
      <c r="AE39" s="34">
        <f t="shared" si="2"/>
        <v>-17.41644999999999</v>
      </c>
      <c r="AF39" s="34">
        <f t="shared" si="3"/>
        <v>-0.88971851436667626</v>
      </c>
      <c r="AG39" s="34">
        <f t="shared" si="4"/>
        <v>-0.38093640738955087</v>
      </c>
    </row>
    <row r="40" spans="1:33" x14ac:dyDescent="0.2">
      <c r="A40" s="73" t="s">
        <v>100</v>
      </c>
      <c r="B40" s="124">
        <v>812112.82</v>
      </c>
      <c r="C40" s="124">
        <v>821038.09</v>
      </c>
      <c r="D40" s="124">
        <v>801730.89</v>
      </c>
      <c r="E40" s="124">
        <v>783609.74</v>
      </c>
      <c r="F40" s="124">
        <v>775455.59</v>
      </c>
      <c r="G40" s="124">
        <v>769629.08</v>
      </c>
      <c r="H40" s="124">
        <v>792697.47</v>
      </c>
      <c r="I40" s="124">
        <v>768497.56</v>
      </c>
      <c r="J40" s="124">
        <v>769282.17</v>
      </c>
      <c r="K40" s="124">
        <v>741040.65</v>
      </c>
      <c r="L40" s="124">
        <v>743407.36</v>
      </c>
      <c r="M40" s="124">
        <v>745868.57</v>
      </c>
      <c r="N40" s="124">
        <v>725349.79</v>
      </c>
      <c r="O40" s="124">
        <v>733659.61</v>
      </c>
      <c r="P40" s="124">
        <v>733377.56</v>
      </c>
      <c r="Q40" s="124">
        <v>728143.28</v>
      </c>
      <c r="R40" s="124">
        <v>721457.29</v>
      </c>
      <c r="S40" s="125">
        <v>709225.3</v>
      </c>
      <c r="T40" s="124">
        <v>687903.21</v>
      </c>
      <c r="U40" s="124">
        <v>630284.26</v>
      </c>
      <c r="V40" s="124">
        <v>643710.61</v>
      </c>
      <c r="W40" s="125">
        <v>597716.9</v>
      </c>
      <c r="X40" s="124">
        <v>613389.22</v>
      </c>
      <c r="Y40" s="124">
        <v>599005.61</v>
      </c>
      <c r="Z40" s="124">
        <v>558553.27</v>
      </c>
      <c r="AA40" s="124">
        <v>541387.56999999995</v>
      </c>
      <c r="AB40" s="124">
        <v>516803.43</v>
      </c>
      <c r="AC40" s="34">
        <f t="shared" si="1"/>
        <v>63.636900843407453</v>
      </c>
      <c r="AD40" s="13">
        <f t="shared" si="0"/>
        <v>-36.363099156592547</v>
      </c>
      <c r="AE40" s="34">
        <f t="shared" si="2"/>
        <v>-295.30938999999995</v>
      </c>
      <c r="AF40" s="34">
        <f t="shared" si="3"/>
        <v>-4.5409502105857289</v>
      </c>
      <c r="AG40" s="34">
        <f t="shared" si="4"/>
        <v>-3.0732431304179939</v>
      </c>
    </row>
    <row r="41" spans="1:33" x14ac:dyDescent="0.2">
      <c r="A41" s="73" t="s">
        <v>122</v>
      </c>
      <c r="B41" s="125">
        <v>3855.5</v>
      </c>
      <c r="C41" s="124">
        <v>3638.37</v>
      </c>
      <c r="D41" s="124">
        <v>3528.57</v>
      </c>
      <c r="E41" s="124">
        <v>3605.23</v>
      </c>
      <c r="F41" s="124">
        <v>3546.04</v>
      </c>
      <c r="G41" s="124">
        <v>3692.05</v>
      </c>
      <c r="H41" s="124">
        <v>3776.38</v>
      </c>
      <c r="I41" s="124">
        <v>3968.02</v>
      </c>
      <c r="J41" s="124">
        <v>4177.41</v>
      </c>
      <c r="K41" s="124">
        <v>4426.47</v>
      </c>
      <c r="L41" s="125">
        <v>4477.8</v>
      </c>
      <c r="M41" s="124">
        <v>4315.49</v>
      </c>
      <c r="N41" s="124">
        <v>4346.49</v>
      </c>
      <c r="O41" s="124">
        <v>4348.05</v>
      </c>
      <c r="P41" s="124">
        <v>4498.8900000000003</v>
      </c>
      <c r="Q41" s="124">
        <v>4400.7299999999996</v>
      </c>
      <c r="R41" s="125">
        <v>5079.7</v>
      </c>
      <c r="S41" s="125">
        <v>5396.5</v>
      </c>
      <c r="T41" s="124">
        <v>5700.17</v>
      </c>
      <c r="U41" s="124">
        <v>5308.31</v>
      </c>
      <c r="V41" s="124">
        <v>5259.16</v>
      </c>
      <c r="W41" s="124">
        <v>5039.66</v>
      </c>
      <c r="X41" s="124">
        <v>5086.53</v>
      </c>
      <c r="Y41" s="124">
        <v>5137.96</v>
      </c>
      <c r="Z41" s="124">
        <v>5229.21</v>
      </c>
      <c r="AA41" s="124">
        <v>5428.35</v>
      </c>
      <c r="AB41" s="124">
        <v>5594.02</v>
      </c>
      <c r="AC41" s="34">
        <f t="shared" si="1"/>
        <v>145.0919465698353</v>
      </c>
      <c r="AD41" s="13">
        <f t="shared" si="0"/>
        <v>45.091946569835301</v>
      </c>
      <c r="AE41" s="34">
        <f t="shared" si="2"/>
        <v>1.7385200000000005</v>
      </c>
      <c r="AF41" s="34">
        <f t="shared" si="3"/>
        <v>3.0519402765112802</v>
      </c>
      <c r="AG41" s="34">
        <f t="shared" si="4"/>
        <v>3.8082234218935618</v>
      </c>
    </row>
    <row r="42" spans="1:33" x14ac:dyDescent="0.2">
      <c r="A42" s="73" t="s">
        <v>123</v>
      </c>
      <c r="B42" s="124">
        <v>229.71</v>
      </c>
      <c r="C42" s="124">
        <v>237.16</v>
      </c>
      <c r="D42" s="124">
        <v>237.39</v>
      </c>
      <c r="E42" s="124">
        <v>244.52</v>
      </c>
      <c r="F42" s="124">
        <v>231.09</v>
      </c>
      <c r="G42" s="124">
        <v>234.83</v>
      </c>
      <c r="H42" s="124">
        <v>237.37</v>
      </c>
      <c r="I42" s="124">
        <v>249.89</v>
      </c>
      <c r="J42" s="124">
        <v>260.89</v>
      </c>
      <c r="K42" s="124">
        <v>257.97000000000003</v>
      </c>
      <c r="L42" s="124">
        <v>248.75</v>
      </c>
      <c r="M42" s="124">
        <v>248.22</v>
      </c>
      <c r="N42" s="124">
        <v>254.58</v>
      </c>
      <c r="O42" s="124">
        <v>264.83999999999997</v>
      </c>
      <c r="P42" s="124">
        <v>265.32</v>
      </c>
      <c r="Q42" s="124">
        <v>266.23</v>
      </c>
      <c r="R42" s="124">
        <v>269.77999999999997</v>
      </c>
      <c r="S42" s="124">
        <v>240.65</v>
      </c>
      <c r="T42" s="124">
        <v>260.72000000000003</v>
      </c>
      <c r="U42" s="125">
        <v>246.1</v>
      </c>
      <c r="V42" s="124">
        <v>231.12</v>
      </c>
      <c r="W42" s="124">
        <v>218.22</v>
      </c>
      <c r="X42" s="124">
        <v>227.64</v>
      </c>
      <c r="Y42" s="124">
        <v>234.11</v>
      </c>
      <c r="Z42" s="124">
        <v>202.59</v>
      </c>
      <c r="AA42" s="124">
        <v>199.79</v>
      </c>
      <c r="AB42" s="124">
        <v>188.96</v>
      </c>
      <c r="AC42" s="34">
        <f t="shared" si="1"/>
        <v>82.260241173653739</v>
      </c>
      <c r="AD42" s="13">
        <f t="shared" si="0"/>
        <v>-17.739758826346261</v>
      </c>
      <c r="AE42" s="34">
        <f t="shared" si="2"/>
        <v>-4.0750000000000001E-2</v>
      </c>
      <c r="AF42" s="34">
        <f t="shared" si="3"/>
        <v>-5.4206917263126204</v>
      </c>
      <c r="AG42" s="34">
        <f t="shared" si="4"/>
        <v>-1.3821017819240886</v>
      </c>
    </row>
    <row r="43" spans="1:33" x14ac:dyDescent="0.2">
      <c r="A43" s="73" t="s">
        <v>124</v>
      </c>
      <c r="B43" s="124">
        <v>52322.32</v>
      </c>
      <c r="C43" s="124">
        <v>49892.29</v>
      </c>
      <c r="D43" s="125">
        <v>48123.7</v>
      </c>
      <c r="E43" s="124">
        <v>50193.79</v>
      </c>
      <c r="F43" s="124">
        <v>52065.77</v>
      </c>
      <c r="G43" s="124">
        <v>51727.53</v>
      </c>
      <c r="H43" s="124">
        <v>54845.19</v>
      </c>
      <c r="I43" s="124">
        <v>54854.25</v>
      </c>
      <c r="J43" s="124">
        <v>55069.760000000002</v>
      </c>
      <c r="K43" s="124">
        <v>56136.97</v>
      </c>
      <c r="L43" s="124">
        <v>55519.79</v>
      </c>
      <c r="M43" s="124">
        <v>56719.39</v>
      </c>
      <c r="N43" s="124">
        <v>55525.05</v>
      </c>
      <c r="O43" s="124">
        <v>56112.58</v>
      </c>
      <c r="P43" s="124">
        <v>56819.54</v>
      </c>
      <c r="Q43" s="124">
        <v>55993.06</v>
      </c>
      <c r="R43" s="124">
        <v>55956.88</v>
      </c>
      <c r="S43" s="124">
        <v>57865.62</v>
      </c>
      <c r="T43" s="125">
        <v>56304.800000000003</v>
      </c>
      <c r="U43" s="124">
        <v>53664.43</v>
      </c>
      <c r="V43" s="124">
        <v>56404.62</v>
      </c>
      <c r="W43" s="124">
        <v>55362.13</v>
      </c>
      <c r="X43" s="124">
        <v>55094.48</v>
      </c>
      <c r="Y43" s="124">
        <v>54954.75</v>
      </c>
      <c r="Z43" s="124">
        <v>54875.33</v>
      </c>
      <c r="AA43" s="124">
        <v>55407.78</v>
      </c>
      <c r="AB43" s="125">
        <v>54747.6</v>
      </c>
      <c r="AC43" s="34">
        <f t="shared" si="1"/>
        <v>104.63526846668879</v>
      </c>
      <c r="AD43" s="13">
        <f t="shared" si="0"/>
        <v>4.6352684666887853</v>
      </c>
      <c r="AE43" s="34">
        <f t="shared" si="2"/>
        <v>2.425279999999999</v>
      </c>
      <c r="AF43" s="34">
        <f t="shared" si="3"/>
        <v>-1.1914933245836601</v>
      </c>
      <c r="AG43" s="34">
        <f t="shared" si="4"/>
        <v>0.97029029255951083</v>
      </c>
    </row>
    <row r="44" spans="1:33" x14ac:dyDescent="0.2">
      <c r="A44" s="73" t="s">
        <v>125</v>
      </c>
      <c r="B44" s="124">
        <v>56690.32</v>
      </c>
      <c r="C44" s="124">
        <v>58475.040000000001</v>
      </c>
      <c r="D44" s="124">
        <v>58405.52</v>
      </c>
      <c r="E44" s="124">
        <v>55867.61</v>
      </c>
      <c r="F44" s="124">
        <v>54964.41</v>
      </c>
      <c r="G44" s="124">
        <v>56026.99</v>
      </c>
      <c r="H44" s="124">
        <v>56855.53</v>
      </c>
      <c r="I44" s="124">
        <v>55777.22</v>
      </c>
      <c r="J44" s="124">
        <v>57577.19</v>
      </c>
      <c r="K44" s="124">
        <v>57633.36</v>
      </c>
      <c r="L44" s="124">
        <v>57074.68</v>
      </c>
      <c r="M44" s="124">
        <v>58388.87</v>
      </c>
      <c r="N44" s="124">
        <v>56445.87</v>
      </c>
      <c r="O44" s="124">
        <v>57190.92</v>
      </c>
      <c r="P44" s="124">
        <v>57604.41</v>
      </c>
      <c r="Q44" s="124">
        <v>58261.43</v>
      </c>
      <c r="R44" s="124">
        <v>58119.26</v>
      </c>
      <c r="S44" s="124">
        <v>56446.97</v>
      </c>
      <c r="T44" s="124">
        <v>58290.61</v>
      </c>
      <c r="U44" s="124">
        <v>56749.13</v>
      </c>
      <c r="V44" s="124">
        <v>58540.56</v>
      </c>
      <c r="W44" s="124">
        <v>54790.21</v>
      </c>
      <c r="X44" s="124">
        <v>56242.67</v>
      </c>
      <c r="Y44" s="124">
        <v>57144.13</v>
      </c>
      <c r="Z44" s="124">
        <v>53243.06</v>
      </c>
      <c r="AA44" s="124">
        <v>52864.959999999999</v>
      </c>
      <c r="AB44" s="124">
        <v>53489.120000000003</v>
      </c>
      <c r="AC44" s="34">
        <f t="shared" si="1"/>
        <v>94.353180578271562</v>
      </c>
      <c r="AD44" s="13">
        <f t="shared" si="0"/>
        <v>-5.6468194217284378</v>
      </c>
      <c r="AE44" s="34">
        <f t="shared" si="2"/>
        <v>-3.2011999999999969</v>
      </c>
      <c r="AF44" s="34">
        <f t="shared" si="3"/>
        <v>1.180668631925577</v>
      </c>
      <c r="AG44" s="34">
        <f t="shared" si="4"/>
        <v>-0.71013949987096636</v>
      </c>
    </row>
    <row r="45" spans="1:33" x14ac:dyDescent="0.2">
      <c r="A45" s="73" t="s">
        <v>126</v>
      </c>
      <c r="B45" s="124">
        <v>211271.23</v>
      </c>
      <c r="C45" s="124">
        <v>219470.01</v>
      </c>
      <c r="D45" s="124">
        <v>225510.95</v>
      </c>
      <c r="E45" s="124">
        <v>234337.98</v>
      </c>
      <c r="F45" s="124">
        <v>228348.93</v>
      </c>
      <c r="G45" s="125">
        <v>243008.7</v>
      </c>
      <c r="H45" s="124">
        <v>262176.56</v>
      </c>
      <c r="I45" s="124">
        <v>274027.25</v>
      </c>
      <c r="J45" s="124">
        <v>276031.63</v>
      </c>
      <c r="K45" s="125">
        <v>273647.3</v>
      </c>
      <c r="L45" s="124">
        <v>295106.40999999997</v>
      </c>
      <c r="M45" s="124">
        <v>276008.46999999997</v>
      </c>
      <c r="N45" s="124">
        <v>283491.67</v>
      </c>
      <c r="O45" s="124">
        <v>303135.08</v>
      </c>
      <c r="P45" s="124">
        <v>314223.59000000003</v>
      </c>
      <c r="Q45" s="124">
        <v>336012.23</v>
      </c>
      <c r="R45" s="124">
        <v>359862.74</v>
      </c>
      <c r="S45" s="124">
        <v>394220.41</v>
      </c>
      <c r="T45" s="124">
        <v>392947.05</v>
      </c>
      <c r="U45" s="124">
        <v>401166.87</v>
      </c>
      <c r="V45" s="124">
        <v>408472.01</v>
      </c>
      <c r="W45" s="124">
        <v>438233.64</v>
      </c>
      <c r="X45" s="124">
        <v>453381.17</v>
      </c>
      <c r="Y45" s="124">
        <v>447716.15</v>
      </c>
      <c r="Z45" s="124">
        <v>461815.52</v>
      </c>
      <c r="AA45" s="124">
        <v>481109.94</v>
      </c>
      <c r="AB45" s="124">
        <v>506787.56</v>
      </c>
      <c r="AC45" s="34">
        <f t="shared" si="1"/>
        <v>239.87532992542336</v>
      </c>
      <c r="AD45" s="13">
        <f t="shared" si="0"/>
        <v>139.87532992542336</v>
      </c>
      <c r="AE45" s="34">
        <f t="shared" si="2"/>
        <v>295.51632999999998</v>
      </c>
      <c r="AF45" s="34">
        <f t="shared" si="3"/>
        <v>5.337162645194983</v>
      </c>
      <c r="AG45" s="34">
        <f t="shared" si="4"/>
        <v>4.1779496713319606</v>
      </c>
    </row>
  </sheetData>
  <pageMargins left="0.75" right="0.75" top="1" bottom="1" header="0.5" footer="0.5"/>
  <pageSetup paperSize="9" firstPageNumber="0" fitToWidth="0" fitToHeight="0" pageOrder="overThenDown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24"/>
  <sheetViews>
    <sheetView workbookViewId="0">
      <selection activeCell="C24" sqref="C24"/>
    </sheetView>
  </sheetViews>
  <sheetFormatPr defaultColWidth="9.140625" defaultRowHeight="12" x14ac:dyDescent="0.25"/>
  <cols>
    <col min="1" max="1" width="86.42578125" style="1" customWidth="1"/>
    <col min="2" max="2" width="23" style="1" customWidth="1"/>
    <col min="3" max="3" width="25.5703125" style="1" customWidth="1"/>
    <col min="4" max="6" width="9.140625" style="1"/>
    <col min="7" max="7" width="54.42578125" style="1" customWidth="1"/>
    <col min="8" max="8" width="14.42578125" style="1" customWidth="1"/>
    <col min="9" max="9" width="18.140625" style="1" customWidth="1"/>
    <col min="10" max="16384" width="9.140625" style="1"/>
  </cols>
  <sheetData>
    <row r="1" spans="1:9" x14ac:dyDescent="0.2">
      <c r="A1" s="127" t="s">
        <v>120</v>
      </c>
      <c r="B1" s="11"/>
      <c r="C1" s="11"/>
      <c r="D1" s="72"/>
    </row>
    <row r="2" spans="1:9" x14ac:dyDescent="0.2">
      <c r="A2" s="72"/>
      <c r="B2" s="72"/>
      <c r="C2" s="72"/>
      <c r="D2" s="72"/>
    </row>
    <row r="3" spans="1:9" x14ac:dyDescent="0.2">
      <c r="A3" s="127" t="s">
        <v>54</v>
      </c>
      <c r="B3" s="128">
        <v>43256.795624999999</v>
      </c>
      <c r="C3" s="11"/>
      <c r="D3" s="72"/>
    </row>
    <row r="4" spans="1:9" x14ac:dyDescent="0.2">
      <c r="A4" s="127" t="s">
        <v>53</v>
      </c>
      <c r="B4" s="128" t="s">
        <v>169</v>
      </c>
      <c r="C4" s="11"/>
      <c r="D4" s="72"/>
    </row>
    <row r="5" spans="1:9" x14ac:dyDescent="0.2">
      <c r="A5" s="127" t="s">
        <v>52</v>
      </c>
      <c r="B5" s="127" t="s">
        <v>101</v>
      </c>
      <c r="C5" s="11"/>
      <c r="D5" s="72"/>
    </row>
    <row r="6" spans="1:9" x14ac:dyDescent="0.2">
      <c r="A6" s="72"/>
      <c r="B6" s="72"/>
      <c r="C6" s="72"/>
      <c r="D6" s="72"/>
    </row>
    <row r="7" spans="1:9" x14ac:dyDescent="0.2">
      <c r="A7" s="127" t="s">
        <v>51</v>
      </c>
      <c r="B7" s="127" t="s">
        <v>154</v>
      </c>
      <c r="C7" s="11"/>
      <c r="D7" s="72"/>
    </row>
    <row r="8" spans="1:9" x14ac:dyDescent="0.2">
      <c r="A8" s="127" t="s">
        <v>102</v>
      </c>
      <c r="B8" s="127" t="s">
        <v>155</v>
      </c>
      <c r="C8" s="11"/>
      <c r="D8" s="72"/>
    </row>
    <row r="9" spans="1:9" x14ac:dyDescent="0.2">
      <c r="A9" s="127" t="s">
        <v>59</v>
      </c>
      <c r="B9" s="127" t="s">
        <v>166</v>
      </c>
      <c r="C9" s="11"/>
      <c r="D9" s="72"/>
    </row>
    <row r="10" spans="1:9" x14ac:dyDescent="0.2">
      <c r="A10" s="72"/>
      <c r="B10" s="72"/>
      <c r="C10" s="72"/>
      <c r="D10" s="72"/>
    </row>
    <row r="11" spans="1:9" ht="15" customHeight="1" x14ac:dyDescent="0.2">
      <c r="A11" s="12" t="s">
        <v>64</v>
      </c>
      <c r="B11" s="12" t="s">
        <v>49</v>
      </c>
      <c r="C11" s="12" t="s">
        <v>167</v>
      </c>
      <c r="D11" s="72"/>
      <c r="H11" s="1">
        <v>1990</v>
      </c>
      <c r="I11" s="1">
        <v>2015</v>
      </c>
    </row>
    <row r="12" spans="1:9" ht="22.5" customHeight="1" x14ac:dyDescent="0.2">
      <c r="A12" s="12" t="s">
        <v>103</v>
      </c>
      <c r="B12" s="129">
        <v>4350763.2699999996</v>
      </c>
      <c r="C12" s="130">
        <v>3348271.4</v>
      </c>
      <c r="D12" s="72"/>
      <c r="G12" s="14" t="s">
        <v>70</v>
      </c>
      <c r="H12" s="15">
        <f>B12-B15</f>
        <v>3563689.76</v>
      </c>
      <c r="I12" s="15">
        <f>C12-C15</f>
        <v>2416775.16</v>
      </c>
    </row>
    <row r="13" spans="1:9" ht="16.5" customHeight="1" x14ac:dyDescent="0.2">
      <c r="A13" s="12" t="s">
        <v>168</v>
      </c>
      <c r="B13" s="129">
        <v>1677906.67</v>
      </c>
      <c r="C13" s="129">
        <v>1195210.68</v>
      </c>
      <c r="D13" s="72"/>
      <c r="G13" s="1" t="s">
        <v>60</v>
      </c>
      <c r="H13" s="15">
        <f>B15+B18</f>
        <v>856283.76</v>
      </c>
      <c r="I13" s="15">
        <f>C15+C18</f>
        <v>1079529.27</v>
      </c>
    </row>
    <row r="14" spans="1:9" x14ac:dyDescent="0.2">
      <c r="A14" s="12" t="s">
        <v>104</v>
      </c>
      <c r="B14" s="129">
        <v>841059.38</v>
      </c>
      <c r="C14" s="130">
        <v>474349.2</v>
      </c>
      <c r="D14" s="72"/>
      <c r="G14" s="1" t="s">
        <v>65</v>
      </c>
      <c r="H14" s="15">
        <f t="shared" ref="H14:I17" si="0">B19</f>
        <v>517454.34</v>
      </c>
      <c r="I14" s="15">
        <f t="shared" si="0"/>
        <v>374482.74</v>
      </c>
    </row>
    <row r="15" spans="1:9" x14ac:dyDescent="0.2">
      <c r="A15" s="131" t="s">
        <v>105</v>
      </c>
      <c r="B15" s="129">
        <v>787073.51</v>
      </c>
      <c r="C15" s="129">
        <v>931496.24</v>
      </c>
      <c r="D15" s="72"/>
      <c r="G15" s="1" t="s">
        <v>58</v>
      </c>
      <c r="H15" s="15">
        <f t="shared" si="0"/>
        <v>541874.18999999994</v>
      </c>
      <c r="I15" s="15">
        <f t="shared" si="0"/>
        <v>430001.72</v>
      </c>
    </row>
    <row r="16" spans="1:9" x14ac:dyDescent="0.2">
      <c r="A16" s="12" t="s">
        <v>106</v>
      </c>
      <c r="B16" s="130">
        <v>830543.9</v>
      </c>
      <c r="C16" s="129">
        <v>656048.81999999995</v>
      </c>
      <c r="D16" s="72"/>
      <c r="G16" s="1" t="s">
        <v>66</v>
      </c>
      <c r="H16" s="15">
        <f t="shared" si="0"/>
        <v>235988.3</v>
      </c>
      <c r="I16" s="15">
        <f t="shared" si="0"/>
        <v>138496.47</v>
      </c>
    </row>
    <row r="17" spans="1:9" x14ac:dyDescent="0.2">
      <c r="A17" s="12" t="s">
        <v>107</v>
      </c>
      <c r="B17" s="129">
        <v>23576.51</v>
      </c>
      <c r="C17" s="129">
        <v>6811.48</v>
      </c>
      <c r="D17" s="72"/>
      <c r="G17" s="1" t="s">
        <v>67</v>
      </c>
      <c r="H17" s="15">
        <f t="shared" si="0"/>
        <v>0</v>
      </c>
      <c r="I17" s="15">
        <f t="shared" si="0"/>
        <v>0</v>
      </c>
    </row>
    <row r="18" spans="1:9" x14ac:dyDescent="0.2">
      <c r="A18" s="12" t="s">
        <v>108</v>
      </c>
      <c r="B18" s="129">
        <v>69210.25</v>
      </c>
      <c r="C18" s="129">
        <v>148033.03</v>
      </c>
      <c r="D18" s="72"/>
      <c r="H18" s="15"/>
    </row>
    <row r="19" spans="1:9" x14ac:dyDescent="0.2">
      <c r="A19" s="12" t="s">
        <v>109</v>
      </c>
      <c r="B19" s="129">
        <v>517454.34</v>
      </c>
      <c r="C19" s="129">
        <v>374482.74</v>
      </c>
      <c r="D19" s="72"/>
      <c r="H19" s="15"/>
    </row>
    <row r="20" spans="1:9" x14ac:dyDescent="0.2">
      <c r="A20" s="12" t="s">
        <v>110</v>
      </c>
      <c r="B20" s="129">
        <v>541874.18999999994</v>
      </c>
      <c r="C20" s="129">
        <v>430001.72</v>
      </c>
      <c r="D20" s="72"/>
    </row>
    <row r="21" spans="1:9" x14ac:dyDescent="0.2">
      <c r="A21" s="12" t="s">
        <v>111</v>
      </c>
      <c r="B21" s="130">
        <v>235988.3</v>
      </c>
      <c r="C21" s="129">
        <v>138496.47</v>
      </c>
      <c r="D21" s="72"/>
    </row>
    <row r="22" spans="1:9" x14ac:dyDescent="0.2">
      <c r="A22" s="12" t="s">
        <v>112</v>
      </c>
      <c r="B22" s="132">
        <v>0</v>
      </c>
      <c r="C22" s="132">
        <v>0</v>
      </c>
      <c r="D22" s="72"/>
    </row>
    <row r="23" spans="1:9" x14ac:dyDescent="0.2">
      <c r="A23" s="12" t="s">
        <v>113</v>
      </c>
      <c r="B23" s="129">
        <v>5715290.3399999999</v>
      </c>
      <c r="C23" s="129">
        <v>4439285.37</v>
      </c>
      <c r="D23" s="72"/>
    </row>
    <row r="24" spans="1:9" x14ac:dyDescent="0.2">
      <c r="C24" s="15">
        <f>C23-C18</f>
        <v>4291252.34</v>
      </c>
      <c r="D24" s="72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"/>
  <sheetViews>
    <sheetView workbookViewId="0"/>
  </sheetViews>
  <sheetFormatPr defaultColWidth="9.140625" defaultRowHeight="12" x14ac:dyDescent="0.25"/>
  <cols>
    <col min="1" max="16384" width="9.140625" style="1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B1:F6"/>
  <sheetViews>
    <sheetView showGridLines="0" workbookViewId="0">
      <selection activeCell="F26" sqref="F26"/>
    </sheetView>
  </sheetViews>
  <sheetFormatPr defaultColWidth="8.85546875" defaultRowHeight="12" x14ac:dyDescent="0.25"/>
  <cols>
    <col min="1" max="1" width="8.85546875" style="1"/>
    <col min="2" max="3" width="20.28515625" style="1" customWidth="1"/>
    <col min="4" max="4" width="37.28515625" style="1" customWidth="1"/>
    <col min="5" max="5" width="12.28515625" style="1" customWidth="1"/>
    <col min="6" max="6" width="11.140625" style="1" customWidth="1"/>
    <col min="7" max="16384" width="8.85546875" style="1"/>
  </cols>
  <sheetData>
    <row r="1" spans="2:6" x14ac:dyDescent="0.2">
      <c r="B1" s="103" t="s">
        <v>134</v>
      </c>
      <c r="C1" s="103"/>
      <c r="D1" s="103"/>
      <c r="E1" s="103"/>
      <c r="F1" s="103"/>
    </row>
    <row r="2" spans="2:6" x14ac:dyDescent="0.2">
      <c r="B2" s="103"/>
      <c r="C2" s="103"/>
      <c r="D2" s="103"/>
      <c r="E2" s="103"/>
      <c r="F2" s="103"/>
    </row>
    <row r="3" spans="2:6" ht="24" x14ac:dyDescent="0.25">
      <c r="B3" s="104" t="s">
        <v>135</v>
      </c>
      <c r="C3" s="104" t="s">
        <v>136</v>
      </c>
      <c r="D3" s="104" t="s">
        <v>137</v>
      </c>
      <c r="E3" s="104" t="s">
        <v>138</v>
      </c>
      <c r="F3" s="104" t="s">
        <v>139</v>
      </c>
    </row>
    <row r="4" spans="2:6" ht="36" x14ac:dyDescent="0.25">
      <c r="B4" s="105" t="s">
        <v>140</v>
      </c>
      <c r="C4" s="106" t="s">
        <v>141</v>
      </c>
      <c r="D4" s="106" t="s">
        <v>142</v>
      </c>
      <c r="E4" s="107" t="s">
        <v>143</v>
      </c>
      <c r="F4" s="107" t="s">
        <v>149</v>
      </c>
    </row>
    <row r="5" spans="2:6" ht="36" x14ac:dyDescent="0.25">
      <c r="B5" s="105" t="s">
        <v>145</v>
      </c>
      <c r="C5" s="106" t="s">
        <v>146</v>
      </c>
      <c r="D5" s="106" t="s">
        <v>147</v>
      </c>
      <c r="E5" s="107" t="s">
        <v>148</v>
      </c>
      <c r="F5" s="108" t="s">
        <v>144</v>
      </c>
    </row>
    <row r="6" spans="2:6" ht="36" x14ac:dyDescent="0.25">
      <c r="B6" s="105" t="s">
        <v>150</v>
      </c>
      <c r="C6" s="106" t="s">
        <v>151</v>
      </c>
      <c r="D6" s="106" t="s">
        <v>152</v>
      </c>
      <c r="E6" s="107" t="s">
        <v>153</v>
      </c>
      <c r="F6" s="107" t="s">
        <v>149</v>
      </c>
    </row>
  </sheetData>
  <hyperlinks>
    <hyperlink ref="E4" r:id="rId1" display="http://ec.europa.eu/eurostat/web/environment/emissions-of-greenhouse-gases-and-air-pollutants/air-emission-accounts/database"/>
    <hyperlink ref="E5" r:id="rId2" display="http://appsso.eurostat.ec.europa.eu/nui/show.do?dataset=env_air_gge&amp;lang=en"/>
    <hyperlink ref="E6" r:id="rId3" display="http://ec.europa.eu/eurostat/web/products-datasets/-/env_ac_io10"/>
    <hyperlink ref="F6" r:id="rId4" display="http://ec.europa.eu/eurostat/statistics-explained/index.php/Greenhouse_gas_emission_statistics_-_carbon_footprints"/>
    <hyperlink ref="F4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Figure_1</vt:lpstr>
      <vt:lpstr>Table_1</vt:lpstr>
      <vt:lpstr>Figure_2</vt:lpstr>
      <vt:lpstr>Figure_3</vt:lpstr>
      <vt:lpstr>Source for Fig_2</vt:lpstr>
      <vt:lpstr>env_air_gge</vt:lpstr>
      <vt:lpstr>env_air_gge_sectors</vt:lpstr>
      <vt:lpstr>Sheet1</vt:lpstr>
      <vt:lpstr>Table 2</vt:lpstr>
      <vt:lpstr>env_air_gge!Print_Area</vt:lpstr>
      <vt:lpstr>Figure_1!Print_Area</vt:lpstr>
      <vt:lpstr>Figure_2!Print_Area</vt:lpstr>
      <vt:lpstr>Figure_3!Print_Area</vt:lpstr>
      <vt:lpstr>'Source for Fig_2'!Print_Area</vt:lpstr>
      <vt:lpstr>Table_1!Print_Area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BIDDLE David (ESTAT)</dc:creator>
  <cp:lastModifiedBy>ROSS Wendy (ESTAT)</cp:lastModifiedBy>
  <cp:lastPrinted>2016-07-11T06:57:23Z</cp:lastPrinted>
  <dcterms:created xsi:type="dcterms:W3CDTF">2012-07-03T10:26:12Z</dcterms:created>
  <dcterms:modified xsi:type="dcterms:W3CDTF">2018-06-25T12:04:34Z</dcterms:modified>
</cp:coreProperties>
</file>