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695" tabRatio="517" activeTab="3"/>
  </bookViews>
  <sheets>
    <sheet name="Figure 1" sheetId="54" r:id="rId1"/>
    <sheet name="Figure 2" sheetId="55" r:id="rId2"/>
    <sheet name="Table1" sheetId="52" r:id="rId3"/>
    <sheet name="Table2" sheetId="53" r:id="rId4"/>
  </sheets>
  <definedNames/>
  <calcPr calcId="152511"/>
</workbook>
</file>

<file path=xl/sharedStrings.xml><?xml version="1.0" encoding="utf-8"?>
<sst xmlns="http://schemas.openxmlformats.org/spreadsheetml/2006/main" count="208" uniqueCount="142">
  <si>
    <t>Country</t>
  </si>
  <si>
    <t>SE</t>
  </si>
  <si>
    <t>IE</t>
  </si>
  <si>
    <t>IT</t>
  </si>
  <si>
    <t>FI</t>
  </si>
  <si>
    <t>PT</t>
  </si>
  <si>
    <t>CZ</t>
  </si>
  <si>
    <t>BE</t>
  </si>
  <si>
    <t>AT</t>
  </si>
  <si>
    <t>DE</t>
  </si>
  <si>
    <t>FR</t>
  </si>
  <si>
    <t>ES</t>
  </si>
  <si>
    <t>NL</t>
  </si>
  <si>
    <t>DK</t>
  </si>
  <si>
    <t>UK</t>
  </si>
  <si>
    <t>Total</t>
  </si>
  <si>
    <t>Growth</t>
  </si>
  <si>
    <t>FRANKFURT/MAIN</t>
  </si>
  <si>
    <t>AMSTERDAM/SCHIPHOL</t>
  </si>
  <si>
    <t>MADRID/BARAJAS</t>
  </si>
  <si>
    <t>ROMA/FIUMICINO</t>
  </si>
  <si>
    <t>PALMA DE MALLORCA</t>
  </si>
  <si>
    <t>MANCHESTER</t>
  </si>
  <si>
    <t>MILANO/MALPENSA</t>
  </si>
  <si>
    <t>DUBLIN</t>
  </si>
  <si>
    <t>STOCKHOLM/ARLANDA</t>
  </si>
  <si>
    <t>LISBOA</t>
  </si>
  <si>
    <t>HAMBURG</t>
  </si>
  <si>
    <t>PRAHA/RUZYNE</t>
  </si>
  <si>
    <t>Extra-EU</t>
  </si>
  <si>
    <t>Intra-EU</t>
  </si>
  <si>
    <t>Jan</t>
  </si>
  <si>
    <t>Feb</t>
  </si>
  <si>
    <t>Mar</t>
  </si>
  <si>
    <t>Apr</t>
  </si>
  <si>
    <t>May</t>
  </si>
  <si>
    <t>Jun</t>
  </si>
  <si>
    <t>Nat.</t>
  </si>
  <si>
    <t>Dec</t>
  </si>
  <si>
    <t>Nov</t>
  </si>
  <si>
    <t>Oct</t>
  </si>
  <si>
    <t>Sep</t>
  </si>
  <si>
    <t>Aug</t>
  </si>
  <si>
    <t>Jul</t>
  </si>
  <si>
    <t>Airports*</t>
  </si>
  <si>
    <t>PL</t>
  </si>
  <si>
    <t>EL</t>
  </si>
  <si>
    <t>LONDON/HEATHROW</t>
  </si>
  <si>
    <t>PARIS/CHARLES DE GAULLE</t>
  </si>
  <si>
    <t>MÜNCHEN</t>
  </si>
  <si>
    <t>LONDON/GATWICK</t>
  </si>
  <si>
    <t>PARIS/ORLY</t>
  </si>
  <si>
    <t>KØBENHAVN/KASTRUP</t>
  </si>
  <si>
    <t>WIEN/SCHWECHAT</t>
  </si>
  <si>
    <t>DÜSSELDORF</t>
  </si>
  <si>
    <t>LONDON/STANSTED</t>
  </si>
  <si>
    <t>BERLIN/TEGEL</t>
  </si>
  <si>
    <t>HELSINKI/VANTAA</t>
  </si>
  <si>
    <t>* For more details about the data presented, please see the notes from the “Methodology” section.</t>
  </si>
  <si>
    <t>EU-28</t>
  </si>
  <si>
    <t>Year Y-1</t>
  </si>
  <si>
    <t>Year Y</t>
  </si>
  <si>
    <t>WARSZAWA/CHOPINA</t>
  </si>
  <si>
    <t>BRUSSELS</t>
  </si>
  <si>
    <t>Mar-15</t>
  </si>
  <si>
    <t>Jan-15</t>
  </si>
  <si>
    <t>Feb-15</t>
  </si>
  <si>
    <t>BARCELONA/EL PRAT</t>
  </si>
  <si>
    <t>LONDON/LUTON</t>
  </si>
  <si>
    <t>Apr-15</t>
  </si>
  <si>
    <t>May-15</t>
  </si>
  <si>
    <t>Jun-15</t>
  </si>
  <si>
    <t>ATHINAI/ELEFTHERIOS VENIZELOS</t>
  </si>
  <si>
    <t>MALAGA/COSTA DEL SOL</t>
  </si>
  <si>
    <t>Jul-15</t>
  </si>
  <si>
    <t>Aug-15</t>
  </si>
  <si>
    <t>Sep-15</t>
  </si>
  <si>
    <t>Oct-15</t>
  </si>
  <si>
    <t>Nov-15</t>
  </si>
  <si>
    <t>Dec-15</t>
  </si>
  <si>
    <t>Total 
2015</t>
  </si>
  <si>
    <t>(million passengers)*</t>
  </si>
  <si>
    <t>(%)</t>
  </si>
  <si>
    <r>
      <t>Source:</t>
    </r>
    <r>
      <rPr>
        <sz val="9"/>
        <rFont val="Arial"/>
        <family val="2"/>
      </rPr>
      <t xml:space="preserve"> Eurostat (online data code: avia_paoc)</t>
    </r>
  </si>
  <si>
    <r>
      <t>Source:</t>
    </r>
    <r>
      <rPr>
        <sz val="9"/>
        <rFont val="Arial"/>
        <family val="2"/>
      </rPr>
      <t xml:space="preserve"> Eurostat (online data code: avia_paoa)</t>
    </r>
  </si>
  <si>
    <t>Jan-16</t>
  </si>
  <si>
    <t>Feb-16</t>
  </si>
  <si>
    <t>Mar-16</t>
  </si>
  <si>
    <t>Apr-16</t>
  </si>
  <si>
    <t>May-16</t>
  </si>
  <si>
    <t>Jun-16</t>
  </si>
  <si>
    <t>NICE/CÔTE D'AZUR</t>
  </si>
  <si>
    <t>Jul-16</t>
  </si>
  <si>
    <t>Aug-16</t>
  </si>
  <si>
    <t>Dec-16</t>
  </si>
  <si>
    <t>Sep-16</t>
  </si>
  <si>
    <t>Oct-16</t>
  </si>
  <si>
    <t>Nov-16</t>
  </si>
  <si>
    <t>Growth 2015/2016</t>
  </si>
  <si>
    <t>2015-100</t>
  </si>
  <si>
    <t>Figure 1: Share of and change in EU-28 monthly passengers carried in 2015 and 2016</t>
  </si>
  <si>
    <t>Figure 2: Change in EU-28 monthly passengers carried for 2015 and 2016 (compared to the same month of the previous year)*</t>
  </si>
  <si>
    <t>Total 
2016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</si>
  <si>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</si>
  <si>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</si>
  <si>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</si>
  <si>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</si>
  <si>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</si>
  <si>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</si>
  <si>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</si>
  <si>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</si>
  <si>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</si>
  <si>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</si>
  <si>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</si>
  <si>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</si>
  <si>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</si>
  <si>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</si>
  <si>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</si>
  <si>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</si>
  <si>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</si>
  <si>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</si>
  <si>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</si>
  <si>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</si>
  <si>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</si>
  <si>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</si>
  <si>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</si>
  <si>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</si>
  <si>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</si>
  <si>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</si>
  <si>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</si>
  <si>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</si>
  <si>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</si>
  <si>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</si>
  <si>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</si>
  <si>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The former Yugoslav Republic of Macedonia</t>
  </si>
  <si>
    <t>Turkey</t>
  </si>
  <si>
    <t>Growth 2015-2016
based on months available in 2016 (%)</t>
  </si>
  <si>
    <t>Table 1: Passengers carried per country: monthly data for 2015 and 2016</t>
  </si>
  <si>
    <t>(thousand)</t>
  </si>
  <si>
    <t>Table 2:  Passengers handled in top airports: monthly data for 2015 and 2016</t>
  </si>
  <si>
    <t>Rank 2016</t>
  </si>
  <si>
    <t>* Top-30 airports according to the total annual passengers handled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</si>
</sst>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6">
    <font>
      <sz val="10"/>
      <name val="Arial "/>
      <family val="2"/>
    </font>
    <font>
      <sz val="10"/>
      <name val="Arial"/>
      <family val="2"/>
    </font>
    <font>
      <b/>
      <i/>
      <sz val="10"/>
      <name val="Arial 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sz val="8"/>
      <color rgb="FF000000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sz val="15"/>
      <name val="+mn-c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hair">
        <color indexed="11"/>
      </bottom>
    </border>
    <border>
      <left style="thin"/>
      <right/>
      <top/>
      <bottom style="hair">
        <color indexed="11"/>
      </bottom>
    </border>
    <border>
      <left style="hair">
        <color indexed="11"/>
      </left>
      <right style="hair">
        <color indexed="11"/>
      </right>
      <top/>
      <bottom style="hair">
        <color indexed="11"/>
      </bottom>
    </border>
    <border>
      <left style="hair">
        <color indexed="11"/>
      </left>
      <right/>
      <top/>
      <bottom style="hair">
        <color indexed="11"/>
      </bottom>
    </border>
    <border>
      <left style="thin"/>
      <right style="thin"/>
      <top/>
      <bottom style="hair">
        <color indexed="11"/>
      </bottom>
    </border>
    <border>
      <left/>
      <right/>
      <top style="hair">
        <color indexed="11"/>
      </top>
      <bottom style="hair">
        <color indexed="11"/>
      </bottom>
    </border>
    <border>
      <left style="thin"/>
      <right/>
      <top style="hair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</border>
    <border>
      <left style="hair">
        <color indexed="11"/>
      </left>
      <right/>
      <top style="hair">
        <color indexed="11"/>
      </top>
      <bottom style="hair">
        <color indexed="11"/>
      </bottom>
    </border>
    <border>
      <left/>
      <right/>
      <top style="hair">
        <color indexed="11"/>
      </top>
      <bottom style="thin"/>
    </border>
    <border>
      <left style="thin"/>
      <right/>
      <top style="hair">
        <color indexed="11"/>
      </top>
      <bottom style="thin"/>
    </border>
    <border>
      <left style="hair">
        <color indexed="11"/>
      </left>
      <right style="hair">
        <color indexed="11"/>
      </right>
      <top style="hair">
        <color indexed="11"/>
      </top>
      <bottom style="thin"/>
    </border>
    <border>
      <left style="hair">
        <color indexed="11"/>
      </left>
      <right/>
      <top style="hair">
        <color indexed="11"/>
      </top>
      <bottom style="thin"/>
    </border>
    <border>
      <left style="hair">
        <color indexed="11"/>
      </left>
      <right style="thin"/>
      <top style="hair">
        <color indexed="11"/>
      </top>
      <bottom style="thin"/>
    </border>
    <border>
      <left style="thin"/>
      <right style="thin"/>
      <top style="hair">
        <color indexed="11"/>
      </top>
      <bottom style="thin"/>
    </border>
    <border>
      <left style="thin"/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indexed="11"/>
      </top>
      <bottom style="thin"/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/>
      <right style="hair">
        <color indexed="11"/>
      </right>
      <top style="hair">
        <color indexed="11"/>
      </top>
      <bottom style="hair">
        <color indexed="11"/>
      </bottom>
    </border>
    <border>
      <left/>
      <right style="thin"/>
      <top style="hair">
        <color indexed="11"/>
      </top>
      <bottom style="hair">
        <color indexed="11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indexed="11"/>
      </top>
      <bottom style="medium"/>
    </border>
    <border>
      <left style="thin"/>
      <right style="hair">
        <color indexed="11"/>
      </right>
      <top style="hair">
        <color indexed="11"/>
      </top>
      <bottom style="medium"/>
    </border>
    <border>
      <left/>
      <right style="hair">
        <color indexed="11"/>
      </right>
      <top style="hair">
        <color indexed="11"/>
      </top>
      <bottom style="medium"/>
    </border>
    <border>
      <left/>
      <right/>
      <top style="hair">
        <color indexed="11"/>
      </top>
      <bottom style="medium"/>
    </border>
    <border>
      <left style="thin"/>
      <right style="thin"/>
      <top style="hair">
        <color theme="0" tint="-0.24993999302387238"/>
      </top>
      <bottom style="medium"/>
    </border>
    <border>
      <left style="hair">
        <color indexed="11"/>
      </left>
      <right style="hair">
        <color indexed="11"/>
      </right>
      <top style="hair">
        <color rgb="FFC0C0C0"/>
      </top>
      <bottom style="thin">
        <color rgb="FF000000"/>
      </bottom>
    </border>
    <border>
      <left/>
      <right style="hair">
        <color indexed="11"/>
      </right>
      <top style="hair">
        <color rgb="FFC0C0C0"/>
      </top>
      <bottom style="thin">
        <color rgb="FF000000"/>
      </bottom>
    </border>
    <border>
      <left style="thin"/>
      <right style="hair">
        <color indexed="11"/>
      </right>
      <top style="hair">
        <color rgb="FFC0C0C0"/>
      </top>
      <bottom/>
    </border>
    <border>
      <left style="hair">
        <color indexed="11"/>
      </left>
      <right style="hair">
        <color indexed="11"/>
      </right>
      <top style="hair">
        <color rgb="FFC0C0C0"/>
      </top>
      <bottom/>
    </border>
    <border>
      <left/>
      <right style="hair">
        <color indexed="11"/>
      </right>
      <top style="hair">
        <color rgb="FFC0C0C0"/>
      </top>
      <bottom/>
    </border>
    <border>
      <left style="hair">
        <color indexed="22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/>
      <top/>
      <bottom style="hair">
        <color indexed="11"/>
      </bottom>
    </border>
    <border>
      <left/>
      <right style="hair">
        <color indexed="11"/>
      </right>
      <top/>
      <bottom style="hair">
        <color indexed="11"/>
      </bottom>
    </border>
    <border>
      <left style="thin"/>
      <right style="thin"/>
      <top/>
      <bottom style="hair">
        <color theme="0" tint="-0.24993999302387238"/>
      </bottom>
    </border>
    <border>
      <left style="hair">
        <color indexed="11"/>
      </left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/>
    </border>
    <border>
      <left/>
      <right/>
      <top style="thin">
        <color rgb="FF000000"/>
      </top>
      <bottom style="hair">
        <color indexed="11"/>
      </bottom>
    </border>
    <border>
      <left/>
      <right/>
      <top style="hair">
        <color indexed="11"/>
      </top>
      <bottom/>
    </border>
    <border>
      <left style="thin"/>
      <right/>
      <top style="hair">
        <color rgb="FFC0C0C0"/>
      </top>
      <bottom/>
    </border>
    <border>
      <left style="thin"/>
      <right style="thin"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/>
      <top style="hair">
        <color indexed="11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>
      <alignment/>
      <protection/>
    </xf>
  </cellStyleXfs>
  <cellXfs count="112">
    <xf numFmtId="0" fontId="0" fillId="0" borderId="0" xfId="0"/>
    <xf numFmtId="0" fontId="3" fillId="0" borderId="0" xfId="0" applyFont="1"/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1" fontId="3" fillId="0" borderId="0" xfId="21" applyNumberFormat="1" applyFont="1" applyBorder="1">
      <alignment/>
      <protection/>
    </xf>
    <xf numFmtId="1" fontId="3" fillId="2" borderId="0" xfId="21" applyNumberFormat="1" applyFont="1" applyFill="1" applyBorder="1">
      <alignment/>
      <protection/>
    </xf>
    <xf numFmtId="1" fontId="3" fillId="0" borderId="0" xfId="0" applyNumberFormat="1" applyFont="1"/>
    <xf numFmtId="3" fontId="3" fillId="0" borderId="0" xfId="0" applyNumberFormat="1" applyFont="1"/>
    <xf numFmtId="164" fontId="3" fillId="0" borderId="0" xfId="15" applyNumberFormat="1" applyFont="1"/>
    <xf numFmtId="164" fontId="3" fillId="2" borderId="0" xfId="15" applyNumberFormat="1" applyFont="1" applyFill="1"/>
    <xf numFmtId="0" fontId="3" fillId="3" borderId="0" xfId="21" applyFont="1" applyFill="1">
      <alignment/>
      <protection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21" applyFont="1" applyFill="1">
      <alignment/>
      <protection/>
    </xf>
    <xf numFmtId="9" fontId="3" fillId="3" borderId="0" xfId="15" applyFont="1" applyFill="1"/>
    <xf numFmtId="9" fontId="3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21" applyFont="1">
      <alignment/>
      <protection/>
    </xf>
    <xf numFmtId="0" fontId="4" fillId="0" borderId="1" xfId="21" applyFont="1" applyFill="1" applyBorder="1" applyAlignment="1">
      <alignment horizontal="left" vertical="center"/>
      <protection/>
    </xf>
    <xf numFmtId="3" fontId="3" fillId="0" borderId="2" xfId="21" applyNumberFormat="1" applyFont="1" applyFill="1" applyBorder="1" applyAlignment="1">
      <alignment horizontal="right" vertical="center"/>
      <protection/>
    </xf>
    <xf numFmtId="3" fontId="3" fillId="0" borderId="3" xfId="21" applyNumberFormat="1" applyFont="1" applyFill="1" applyBorder="1" applyAlignment="1">
      <alignment horizontal="right" vertical="center"/>
      <protection/>
    </xf>
    <xf numFmtId="3" fontId="3" fillId="0" borderId="4" xfId="21" applyNumberFormat="1" applyFont="1" applyFill="1" applyBorder="1" applyAlignment="1">
      <alignment horizontal="right" vertical="center"/>
      <protection/>
    </xf>
    <xf numFmtId="3" fontId="3" fillId="0" borderId="5" xfId="21" applyNumberFormat="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" fontId="3" fillId="0" borderId="7" xfId="21" applyNumberFormat="1" applyFont="1" applyFill="1" applyBorder="1" applyAlignment="1">
      <alignment horizontal="right" vertical="center"/>
      <protection/>
    </xf>
    <xf numFmtId="3" fontId="3" fillId="0" borderId="8" xfId="21" applyNumberFormat="1" applyFont="1" applyFill="1" applyBorder="1" applyAlignment="1">
      <alignment horizontal="right" vertical="center"/>
      <protection/>
    </xf>
    <xf numFmtId="3" fontId="3" fillId="0" borderId="9" xfId="21" applyNumberFormat="1" applyFont="1" applyFill="1" applyBorder="1" applyAlignment="1">
      <alignment horizontal="right" vertical="center"/>
      <protection/>
    </xf>
    <xf numFmtId="3" fontId="3" fillId="2" borderId="4" xfId="21" applyNumberFormat="1" applyFont="1" applyFill="1" applyBorder="1" applyAlignment="1">
      <alignment horizontal="right"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3" fontId="3" fillId="0" borderId="11" xfId="21" applyNumberFormat="1" applyFont="1" applyFill="1" applyBorder="1" applyAlignment="1">
      <alignment horizontal="right" vertical="center"/>
      <protection/>
    </xf>
    <xf numFmtId="3" fontId="3" fillId="0" borderId="12" xfId="21" applyNumberFormat="1" applyFont="1" applyFill="1" applyBorder="1" applyAlignment="1">
      <alignment horizontal="right" vertical="center"/>
      <protection/>
    </xf>
    <xf numFmtId="3" fontId="3" fillId="0" borderId="13" xfId="21" applyNumberFormat="1" applyFont="1" applyFill="1" applyBorder="1" applyAlignment="1">
      <alignment horizontal="right" vertical="center"/>
      <protection/>
    </xf>
    <xf numFmtId="3" fontId="3" fillId="0" borderId="14" xfId="21" applyNumberFormat="1" applyFont="1" applyFill="1" applyBorder="1" applyAlignment="1">
      <alignment horizontal="right" vertical="center"/>
      <protection/>
    </xf>
    <xf numFmtId="3" fontId="3" fillId="0" borderId="15" xfId="21" applyNumberFormat="1" applyFont="1" applyFill="1" applyBorder="1" applyAlignment="1">
      <alignment horizontal="right" vertical="center"/>
      <protection/>
    </xf>
    <xf numFmtId="3" fontId="3" fillId="0" borderId="16" xfId="21" applyNumberFormat="1" applyFont="1" applyFill="1" applyBorder="1" applyAlignment="1">
      <alignment horizontal="right" vertical="center"/>
      <protection/>
    </xf>
    <xf numFmtId="3" fontId="3" fillId="0" borderId="17" xfId="21" applyNumberFormat="1" applyFont="1" applyFill="1" applyBorder="1" applyAlignment="1">
      <alignment horizontal="right" vertical="center"/>
      <protection/>
    </xf>
    <xf numFmtId="3" fontId="3" fillId="0" borderId="18" xfId="21" applyNumberFormat="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horizontal="left" vertical="center" wrapText="1"/>
      <protection/>
    </xf>
    <xf numFmtId="3" fontId="3" fillId="0" borderId="19" xfId="21" applyNumberFormat="1" applyFont="1" applyFill="1" applyBorder="1" applyAlignment="1">
      <alignment horizontal="right" vertical="center"/>
      <protection/>
    </xf>
    <xf numFmtId="3" fontId="3" fillId="0" borderId="20" xfId="21" applyNumberFormat="1" applyFont="1" applyFill="1" applyBorder="1" applyAlignment="1">
      <alignment horizontal="right" vertical="center"/>
      <protection/>
    </xf>
    <xf numFmtId="3" fontId="3" fillId="0" borderId="21" xfId="21" applyNumberFormat="1" applyFont="1" applyFill="1" applyBorder="1" applyAlignment="1">
      <alignment horizontal="right" vertical="center"/>
      <protection/>
    </xf>
    <xf numFmtId="0" fontId="4" fillId="0" borderId="22" xfId="21" applyFont="1" applyFill="1" applyBorder="1" applyAlignment="1">
      <alignment horizontal="left" vertical="center"/>
      <protection/>
    </xf>
    <xf numFmtId="3" fontId="3" fillId="0" borderId="23" xfId="21" applyNumberFormat="1" applyFont="1" applyFill="1" applyBorder="1" applyAlignment="1">
      <alignment horizontal="right" vertical="center"/>
      <protection/>
    </xf>
    <xf numFmtId="3" fontId="3" fillId="0" borderId="24" xfId="21" applyNumberFormat="1" applyFont="1" applyFill="1" applyBorder="1" applyAlignment="1">
      <alignment horizontal="right" vertical="center"/>
      <protection/>
    </xf>
    <xf numFmtId="3" fontId="3" fillId="0" borderId="25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left" vertical="center" wrapText="1"/>
      <protection/>
    </xf>
    <xf numFmtId="0" fontId="3" fillId="0" borderId="0" xfId="21" applyFont="1" applyFill="1">
      <alignment/>
      <protection/>
    </xf>
    <xf numFmtId="3" fontId="3" fillId="0" borderId="26" xfId="21" applyNumberFormat="1" applyFont="1" applyFill="1" applyBorder="1" applyAlignment="1">
      <alignment horizontal="right" vertical="center"/>
      <protection/>
    </xf>
    <xf numFmtId="3" fontId="3" fillId="0" borderId="27" xfId="21" applyNumberFormat="1" applyFont="1" applyFill="1" applyBorder="1" applyAlignment="1">
      <alignment horizontal="right" vertical="center"/>
      <protection/>
    </xf>
    <xf numFmtId="9" fontId="3" fillId="0" borderId="0" xfId="15" applyFont="1"/>
    <xf numFmtId="0" fontId="3" fillId="0" borderId="0" xfId="21" applyFont="1" applyAlignment="1">
      <alignment horizontal="center" vertical="center"/>
      <protection/>
    </xf>
    <xf numFmtId="10" fontId="3" fillId="0" borderId="0" xfId="15" applyNumberFormat="1" applyFont="1"/>
    <xf numFmtId="3" fontId="3" fillId="0" borderId="28" xfId="21" applyNumberFormat="1" applyFont="1" applyBorder="1" applyAlignment="1">
      <alignment horizontal="right" vertical="center"/>
      <protection/>
    </xf>
    <xf numFmtId="3" fontId="3" fillId="0" borderId="6" xfId="21" applyNumberFormat="1" applyFont="1" applyBorder="1" applyAlignment="1">
      <alignment horizontal="right" vertical="center"/>
      <protection/>
    </xf>
    <xf numFmtId="0" fontId="3" fillId="0" borderId="29" xfId="21" applyFont="1" applyBorder="1" applyAlignment="1">
      <alignment horizontal="center" vertical="center"/>
      <protection/>
    </xf>
    <xf numFmtId="3" fontId="3" fillId="0" borderId="30" xfId="21" applyNumberFormat="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center" vertical="center"/>
      <protection/>
    </xf>
    <xf numFmtId="3" fontId="3" fillId="0" borderId="32" xfId="21" applyNumberFormat="1" applyFont="1" applyBorder="1" applyAlignment="1">
      <alignment horizontal="right" vertical="center"/>
      <protection/>
    </xf>
    <xf numFmtId="3" fontId="3" fillId="0" borderId="33" xfId="21" applyNumberFormat="1" applyFont="1" applyBorder="1" applyAlignment="1">
      <alignment horizontal="right" vertical="center"/>
      <protection/>
    </xf>
    <xf numFmtId="3" fontId="3" fillId="0" borderId="34" xfId="21" applyNumberFormat="1" applyFont="1" applyBorder="1" applyAlignment="1">
      <alignment horizontal="right" vertical="center"/>
      <protection/>
    </xf>
    <xf numFmtId="3" fontId="3" fillId="0" borderId="35" xfId="21" applyNumberFormat="1" applyFont="1" applyBorder="1" applyAlignment="1">
      <alignment horizontal="right" vertical="center"/>
      <protection/>
    </xf>
    <xf numFmtId="0" fontId="4" fillId="4" borderId="36" xfId="21" applyFont="1" applyFill="1" applyBorder="1" applyAlignment="1">
      <alignment horizontal="center" vertical="center"/>
      <protection/>
    </xf>
    <xf numFmtId="0" fontId="4" fillId="4" borderId="37" xfId="21" applyFont="1" applyFill="1" applyBorder="1" applyAlignment="1">
      <alignment horizontal="center" vertical="center"/>
      <protection/>
    </xf>
    <xf numFmtId="0" fontId="4" fillId="4" borderId="38" xfId="21" applyFont="1" applyFill="1" applyBorder="1" applyAlignment="1">
      <alignment horizontal="center" vertical="center"/>
      <protection/>
    </xf>
    <xf numFmtId="0" fontId="4" fillId="4" borderId="39" xfId="21" applyFont="1" applyFill="1" applyBorder="1" applyAlignment="1">
      <alignment horizontal="center" vertical="center"/>
      <protection/>
    </xf>
    <xf numFmtId="0" fontId="4" fillId="4" borderId="40" xfId="21" applyFont="1" applyFill="1" applyBorder="1" applyAlignment="1">
      <alignment horizontal="center" vertical="center"/>
      <protection/>
    </xf>
    <xf numFmtId="0" fontId="4" fillId="5" borderId="41" xfId="0" applyFont="1" applyFill="1" applyBorder="1" applyAlignment="1">
      <alignment horizontal="left" vertical="center" wrapText="1"/>
    </xf>
    <xf numFmtId="3" fontId="4" fillId="5" borderId="42" xfId="0" applyNumberFormat="1" applyFont="1" applyFill="1" applyBorder="1" applyAlignment="1">
      <alignment horizontal="right" vertical="center" wrapText="1"/>
    </xf>
    <xf numFmtId="3" fontId="4" fillId="5" borderId="43" xfId="0" applyNumberFormat="1" applyFont="1" applyFill="1" applyBorder="1" applyAlignment="1">
      <alignment horizontal="right" vertical="center" wrapText="1"/>
    </xf>
    <xf numFmtId="0" fontId="3" fillId="0" borderId="44" xfId="21" applyFont="1" applyBorder="1" applyAlignment="1">
      <alignment horizontal="center" vertical="center"/>
      <protection/>
    </xf>
    <xf numFmtId="3" fontId="3" fillId="0" borderId="45" xfId="21" applyNumberFormat="1" applyFont="1" applyBorder="1" applyAlignment="1">
      <alignment horizontal="right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3" fillId="0" borderId="46" xfId="21" applyNumberFormat="1" applyFont="1" applyBorder="1" applyAlignment="1">
      <alignment horizontal="right" vertical="center"/>
      <protection/>
    </xf>
    <xf numFmtId="0" fontId="4" fillId="4" borderId="47" xfId="21" applyFont="1" applyFill="1" applyBorder="1" applyAlignment="1">
      <alignment horizontal="center" vertical="center"/>
      <protection/>
    </xf>
    <xf numFmtId="0" fontId="4" fillId="0" borderId="44" xfId="21" applyFont="1" applyBorder="1" applyAlignment="1">
      <alignment horizontal="left" vertical="center"/>
      <protection/>
    </xf>
    <xf numFmtId="0" fontId="4" fillId="0" borderId="29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6" fillId="0" borderId="0" xfId="21" applyFont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21" applyFont="1">
      <alignment/>
      <protection/>
    </xf>
    <xf numFmtId="4" fontId="3" fillId="0" borderId="0" xfId="21" applyNumberFormat="1" applyFont="1">
      <alignment/>
      <protection/>
    </xf>
    <xf numFmtId="0" fontId="8" fillId="0" borderId="0" xfId="21" applyFont="1" applyFill="1">
      <alignment/>
      <protection/>
    </xf>
    <xf numFmtId="0" fontId="8" fillId="0" borderId="0" xfId="0" applyFont="1" applyFill="1"/>
    <xf numFmtId="10" fontId="8" fillId="0" borderId="0" xfId="21" applyNumberFormat="1" applyFont="1" applyFill="1">
      <alignment/>
      <protection/>
    </xf>
    <xf numFmtId="0" fontId="8" fillId="0" borderId="0" xfId="0" applyFont="1"/>
    <xf numFmtId="0" fontId="4" fillId="3" borderId="0" xfId="21" applyFont="1" applyFill="1" applyAlignment="1">
      <alignment horizontal="left"/>
      <protection/>
    </xf>
    <xf numFmtId="0" fontId="4" fillId="0" borderId="0" xfId="21" applyFont="1" applyBorder="1" applyAlignment="1">
      <alignment horizontal="left"/>
      <protection/>
    </xf>
    <xf numFmtId="0" fontId="4" fillId="0" borderId="0" xfId="21" applyFont="1" applyAlignment="1">
      <alignment horizontal="left"/>
      <protection/>
    </xf>
    <xf numFmtId="165" fontId="4" fillId="5" borderId="48" xfId="15" applyNumberFormat="1" applyFont="1" applyFill="1" applyBorder="1" applyAlignment="1">
      <alignment horizontal="center" vertical="center" wrapText="1"/>
    </xf>
    <xf numFmtId="165" fontId="3" fillId="0" borderId="2" xfId="15" applyNumberFormat="1" applyFont="1" applyFill="1" applyBorder="1" applyAlignment="1">
      <alignment horizontal="center" vertical="center"/>
    </xf>
    <xf numFmtId="165" fontId="3" fillId="0" borderId="11" xfId="15" applyNumberFormat="1" applyFont="1" applyFill="1" applyBorder="1" applyAlignment="1">
      <alignment horizontal="center" vertical="center"/>
    </xf>
    <xf numFmtId="165" fontId="3" fillId="0" borderId="45" xfId="15" applyNumberFormat="1" applyFont="1" applyBorder="1" applyAlignment="1">
      <alignment horizontal="center" vertical="center"/>
    </xf>
    <xf numFmtId="165" fontId="3" fillId="0" borderId="32" xfId="15" applyNumberFormat="1" applyFont="1" applyBorder="1" applyAlignment="1">
      <alignment horizontal="center" vertical="center"/>
    </xf>
    <xf numFmtId="0" fontId="4" fillId="4" borderId="49" xfId="21" applyFont="1" applyFill="1" applyBorder="1" applyAlignment="1">
      <alignment horizontal="center" vertical="center"/>
      <protection/>
    </xf>
    <xf numFmtId="0" fontId="4" fillId="4" borderId="50" xfId="21" applyFont="1" applyFill="1" applyBorder="1" applyAlignment="1">
      <alignment horizontal="center" vertical="center"/>
      <protection/>
    </xf>
    <xf numFmtId="0" fontId="4" fillId="4" borderId="51" xfId="21" applyFont="1" applyFill="1" applyBorder="1" applyAlignment="1">
      <alignment horizontal="center" vertical="center"/>
      <protection/>
    </xf>
    <xf numFmtId="0" fontId="4" fillId="4" borderId="52" xfId="21" applyFont="1" applyFill="1" applyBorder="1" applyAlignment="1">
      <alignment horizontal="center" vertical="center" wrapText="1"/>
      <protection/>
    </xf>
    <xf numFmtId="0" fontId="4" fillId="4" borderId="53" xfId="21" applyFont="1" applyFill="1" applyBorder="1" applyAlignment="1">
      <alignment horizontal="center" vertical="center" wrapText="1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49" xfId="21" applyFont="1" applyFill="1" applyBorder="1" applyAlignment="1">
      <alignment horizontal="center" vertical="center" wrapText="1"/>
      <protection/>
    </xf>
    <xf numFmtId="0" fontId="4" fillId="4" borderId="56" xfId="21" applyFont="1" applyFill="1" applyBorder="1" applyAlignment="1">
      <alignment horizontal="center" vertical="center" wrapText="1"/>
      <protection/>
    </xf>
    <xf numFmtId="0" fontId="4" fillId="4" borderId="57" xfId="21" applyFont="1" applyFill="1" applyBorder="1" applyAlignment="1">
      <alignment horizontal="center" vertical="center" wrapText="1"/>
      <protection/>
    </xf>
    <xf numFmtId="0" fontId="4" fillId="4" borderId="58" xfId="21" applyFont="1" applyFill="1" applyBorder="1" applyAlignment="1">
      <alignment horizontal="center" vertical="center" wrapText="1"/>
      <protection/>
    </xf>
    <xf numFmtId="0" fontId="4" fillId="4" borderId="54" xfId="21" applyFont="1" applyFill="1" applyBorder="1" applyAlignment="1">
      <alignment horizontal="center" vertical="center" wrapText="1"/>
      <protection/>
    </xf>
    <xf numFmtId="0" fontId="4" fillId="4" borderId="59" xfId="2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25"/>
          <c:y val="0.04725"/>
          <c:w val="0.868"/>
          <c:h val="0.87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1'!$C$72:$Z$72</c:f>
              <c:strCache/>
            </c:strRef>
          </c:cat>
          <c:val>
            <c:numRef>
              <c:f>'Figure 1'!$C$76:$Z$76</c:f>
              <c:numCache/>
            </c:numRef>
          </c:val>
          <c:smooth val="0"/>
        </c:ser>
        <c:marker val="1"/>
        <c:axId val="10493932"/>
        <c:axId val="27336525"/>
      </c:lineChart>
      <c:catAx>
        <c:axId val="1049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3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7336525"/>
        <c:crosses val="autoZero"/>
        <c:auto val="0"/>
        <c:lblOffset val="100"/>
        <c:tickLblSkip val="1"/>
        <c:noMultiLvlLbl val="0"/>
      </c:catAx>
      <c:valAx>
        <c:axId val="27336525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/>
          <a:lstStyle/>
          <a:p>
            <a:pPr>
              <a:defRPr lang="en-US" cap="none" sz="13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0493932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033" r="0.75000000000000033" t="1" header="0.5" footer="0.5"/>
    <c:pageSetup paperSize="9" orientation="landscape" verticalDpi="1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5"/>
          <c:y val="0.24725"/>
          <c:w val="0.46725"/>
          <c:h val="0.46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74AFB6"/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rgbClr val="DFD7D1"/>
              </a:solidFill>
              <a:ln w="12700">
                <a:noFill/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1'!$B$88:$B$90</c:f>
              <c:strCache/>
            </c:strRef>
          </c:cat>
          <c:val>
            <c:numRef>
              <c:f>'Figure 1'!$C$88:$C$90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33" r="0.75000000000000033" t="1" header="0.5" footer="0.5"/>
    <c:pageSetup paperSize="9" orientation="landscape" horizontalDpi="1200" verticalDpi="1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475"/>
          <c:y val="0.09575"/>
          <c:w val="0.859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2'!$B$42</c:f>
              <c:strCache>
                <c:ptCount val="1"/>
                <c:pt idx="0">
                  <c:v>Growth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2'!$C$41:$Z$41</c:f>
              <c:strCache/>
            </c:strRef>
          </c:cat>
          <c:val>
            <c:numRef>
              <c:f>'Figure 2'!$C$43:$Z$43</c:f>
              <c:numCache/>
            </c:numRef>
          </c:val>
        </c:ser>
        <c:gapWidth val="200"/>
        <c:axId val="44702134"/>
        <c:axId val="66774887"/>
      </c:barChart>
      <c:catAx>
        <c:axId val="4470213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6774887"/>
        <c:crosses val="autoZero"/>
        <c:auto val="1"/>
        <c:lblOffset val="100"/>
        <c:noMultiLvlLbl val="0"/>
      </c:catAx>
      <c:valAx>
        <c:axId val="66774887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1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4702134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" l="0.75000000000000033" r="0.75000000000000033" t="1" header="0.5" footer="0.5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0.31225</cdr:y>
    </cdr:from>
    <cdr:to>
      <cdr:x>0.3945</cdr:x>
      <cdr:y>0.43025</cdr:y>
    </cdr:to>
    <cdr:sp macro="" textlink="">
      <cdr:nvSpPr>
        <cdr:cNvPr id="94209" name="Text Box 2"/>
        <cdr:cNvSpPr txBox="1">
          <a:spLocks noChangeArrowheads="1"/>
        </cdr:cNvSpPr>
      </cdr:nvSpPr>
      <cdr:spPr bwMode="auto">
        <a:xfrm>
          <a:off x="1666875" y="1885950"/>
          <a:ext cx="2524125" cy="7143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National</a:t>
          </a:r>
          <a:endParaRPr lang="en-US" sz="11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Share of total: 17%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15/16 growth: +4.6%</a:t>
          </a:r>
        </a:p>
      </cdr:txBody>
    </cdr:sp>
  </cdr:relSizeAnchor>
  <cdr:relSizeAnchor xmlns:cdr="http://schemas.openxmlformats.org/drawingml/2006/chartDrawing">
    <cdr:from>
      <cdr:x>0.16125</cdr:x>
      <cdr:y>0.5175</cdr:y>
    </cdr:from>
    <cdr:to>
      <cdr:x>0.4075</cdr:x>
      <cdr:y>0.6305</cdr:y>
    </cdr:to>
    <cdr:sp macro="" textlink="">
      <cdr:nvSpPr>
        <cdr:cNvPr id="94210" name="Text Box 3"/>
        <cdr:cNvSpPr txBox="1">
          <a:spLocks noChangeArrowheads="1"/>
        </cdr:cNvSpPr>
      </cdr:nvSpPr>
      <cdr:spPr bwMode="auto">
        <a:xfrm>
          <a:off x="1714500" y="3133725"/>
          <a:ext cx="2619375" cy="6858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Extra-EU</a:t>
          </a:r>
          <a:endParaRPr lang="en-US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Share of total: 36%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/>
          </a:r>
          <a:r>
            <a:rPr lang="en-US" sz="1100" b="0" i="0">
              <a:effectLst/>
              <a:latin typeface="Arial" pitchFamily="34" charset="0"/>
              <a:ea typeface="+mn-ea"/>
              <a:cs typeface="Arial" pitchFamily="34" charset="0"/>
            </a:rPr>
            <a:t>15/16 growth: </a:t>
          </a: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+1.4%</a:t>
          </a:r>
          <a:endParaRPr lang="en-US" sz="105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95250</xdr:rowOff>
    </xdr:from>
    <xdr:to>
      <xdr:col>23</xdr:col>
      <xdr:colOff>638175</xdr:colOff>
      <xdr:row>54</xdr:row>
      <xdr:rowOff>9525</xdr:rowOff>
    </xdr:to>
    <xdr:grpSp>
      <xdr:nvGrpSpPr>
        <xdr:cNvPr id="3" name="Group 21"/>
        <xdr:cNvGrpSpPr>
          <a:grpSpLocks noChangeAspect="1"/>
        </xdr:cNvGrpSpPr>
      </xdr:nvGrpSpPr>
      <xdr:grpSpPr bwMode="auto">
        <a:xfrm>
          <a:off x="171450" y="581025"/>
          <a:ext cx="18554700" cy="8077200"/>
          <a:chOff x="-33" y="8"/>
          <a:chExt cx="924" cy="644"/>
        </a:xfrm>
      </xdr:grpSpPr>
      <xdr:graphicFrame macro="">
        <xdr:nvGraphicFramePr>
          <xdr:cNvPr id="6" name="Chart 1"/>
          <xdr:cNvGraphicFramePr/>
        </xdr:nvGraphicFramePr>
        <xdr:xfrm>
          <a:off x="0" y="62"/>
          <a:ext cx="891" cy="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" name="Chart 7"/>
          <xdr:cNvGraphicFramePr/>
        </xdr:nvGraphicFramePr>
        <xdr:xfrm>
          <a:off x="-33" y="8"/>
          <a:ext cx="530" cy="48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8" name="Text Box 26"/>
          <xdr:cNvSpPr txBox="1">
            <a:spLocks noChangeArrowheads="1"/>
          </xdr:cNvSpPr>
        </xdr:nvSpPr>
        <xdr:spPr bwMode="auto">
          <a:xfrm>
            <a:off x="11" y="87"/>
            <a:ext cx="290" cy="44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1500" b="1" baseline="0" smtClean="0">
                <a:latin typeface="+mn-lt"/>
                <a:ea typeface="+mn-ea"/>
                <a:cs typeface="+mn-cs"/>
              </a:rPr>
              <a:t>Passenger transport in 2016</a:t>
            </a:r>
          </a:p>
          <a:p>
            <a:pPr algn="ctr" rtl="1">
              <a:defRPr sz="1000"/>
            </a:pPr>
            <a:r>
              <a:rPr lang="en-US" sz="1500" b="1" baseline="0" smtClean="0">
                <a:latin typeface="+mn-lt"/>
                <a:ea typeface="+mn-ea"/>
                <a:cs typeface="+mn-cs"/>
              </a:rPr>
              <a:t>973 millions passengers</a:t>
            </a:r>
            <a:endParaRPr lang="en-US" sz="1500" b="1" baseline="0"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168"/>
          <xdr:cNvSpPr txBox="1">
            <a:spLocks noChangeArrowheads="1"/>
          </xdr:cNvSpPr>
        </xdr:nvSpPr>
        <xdr:spPr bwMode="auto">
          <a:xfrm>
            <a:off x="137" y="208"/>
            <a:ext cx="105" cy="50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Intra-EU</a:t>
            </a:r>
            <a:endPara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Share of total: 47%</a:t>
            </a:r>
          </a:p>
          <a:p>
            <a:pPr algn="ctr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15/16 growth: </a:t>
            </a: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+10.2%</a:t>
            </a:r>
          </a:p>
        </xdr:txBody>
      </xdr:sp>
      <xdr:sp macro="" textlink="">
        <xdr:nvSpPr>
          <xdr:cNvPr id="15" name="Text Box 176"/>
          <xdr:cNvSpPr txBox="1">
            <a:spLocks noChangeArrowheads="1"/>
          </xdr:cNvSpPr>
        </xdr:nvSpPr>
        <xdr:spPr bwMode="auto">
          <a:xfrm>
            <a:off x="148" y="525"/>
            <a:ext cx="41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Arial"/>
                <a:cs typeface="Arial"/>
              </a:rPr>
              <a:t>+20.9%</a:t>
            </a:r>
          </a:p>
        </xdr:txBody>
      </xdr:sp>
      <xdr:sp macro="" textlink="">
        <xdr:nvSpPr>
          <xdr:cNvPr id="16" name="Text Box 176"/>
          <xdr:cNvSpPr txBox="1">
            <a:spLocks noChangeArrowheads="1"/>
          </xdr:cNvSpPr>
        </xdr:nvSpPr>
        <xdr:spPr bwMode="auto">
          <a:xfrm>
            <a:off x="336" y="415"/>
            <a:ext cx="34" cy="16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Arial"/>
                <a:cs typeface="Arial"/>
              </a:rPr>
              <a:t>-25.4%</a:t>
            </a:r>
          </a:p>
        </xdr:txBody>
      </xdr:sp>
    </xdr:grpSp>
    <xdr:clientData/>
  </xdr:twoCellAnchor>
  <xdr:twoCellAnchor>
    <xdr:from>
      <xdr:col>3</xdr:col>
      <xdr:colOff>323850</xdr:colOff>
      <xdr:row>47</xdr:row>
      <xdr:rowOff>57150</xdr:rowOff>
    </xdr:from>
    <xdr:to>
      <xdr:col>4</xdr:col>
      <xdr:colOff>209550</xdr:colOff>
      <xdr:row>48</xdr:row>
      <xdr:rowOff>95250</xdr:rowOff>
    </xdr:to>
    <xdr:cxnSp macro="">
      <xdr:nvCxnSpPr>
        <xdr:cNvPr id="19" name="Straight Arrow Connector 18"/>
        <xdr:cNvCxnSpPr/>
      </xdr:nvCxnSpPr>
      <xdr:spPr bwMode="auto">
        <a:xfrm>
          <a:off x="2533650" y="7591425"/>
          <a:ext cx="647700" cy="1905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4</xdr:col>
      <xdr:colOff>390525</xdr:colOff>
      <xdr:row>40</xdr:row>
      <xdr:rowOff>47625</xdr:rowOff>
    </xdr:from>
    <xdr:to>
      <xdr:col>5</xdr:col>
      <xdr:colOff>342900</xdr:colOff>
      <xdr:row>48</xdr:row>
      <xdr:rowOff>47625</xdr:rowOff>
    </xdr:to>
    <xdr:cxnSp macro="">
      <xdr:nvCxnSpPr>
        <xdr:cNvPr id="21" name="Straight Arrow Connector 20"/>
        <xdr:cNvCxnSpPr/>
      </xdr:nvCxnSpPr>
      <xdr:spPr bwMode="auto">
        <a:xfrm flipV="1">
          <a:off x="3362325" y="6467475"/>
          <a:ext cx="695325" cy="1257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9</xdr:col>
      <xdr:colOff>428625</xdr:colOff>
      <xdr:row>15</xdr:row>
      <xdr:rowOff>0</xdr:rowOff>
    </xdr:from>
    <xdr:to>
      <xdr:col>10</xdr:col>
      <xdr:colOff>190500</xdr:colOff>
      <xdr:row>22</xdr:row>
      <xdr:rowOff>57150</xdr:rowOff>
    </xdr:to>
    <xdr:cxnSp macro="">
      <xdr:nvCxnSpPr>
        <xdr:cNvPr id="13" name="Straight Arrow Connector 12"/>
        <xdr:cNvCxnSpPr/>
      </xdr:nvCxnSpPr>
      <xdr:spPr bwMode="auto">
        <a:xfrm>
          <a:off x="7315200" y="2428875"/>
          <a:ext cx="771525" cy="11525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9</xdr:col>
      <xdr:colOff>866775</xdr:colOff>
      <xdr:row>17</xdr:row>
      <xdr:rowOff>114300</xdr:rowOff>
    </xdr:from>
    <xdr:to>
      <xdr:col>10</xdr:col>
      <xdr:colOff>542925</xdr:colOff>
      <xdr:row>18</xdr:row>
      <xdr:rowOff>114300</xdr:rowOff>
    </xdr:to>
    <xdr:sp macro="" textlink="">
      <xdr:nvSpPr>
        <xdr:cNvPr id="40" name="Text Box 176"/>
        <xdr:cNvSpPr txBox="1">
          <a:spLocks noChangeArrowheads="1"/>
        </xdr:cNvSpPr>
      </xdr:nvSpPr>
      <xdr:spPr bwMode="auto">
        <a:xfrm>
          <a:off x="7753350" y="2847975"/>
          <a:ext cx="685800" cy="152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-10.7%</a:t>
          </a:r>
        </a:p>
        <a:p>
          <a:pPr algn="l" rtl="1">
            <a:defRPr sz="1000"/>
          </a:pP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190500</xdr:colOff>
      <xdr:row>28</xdr:row>
      <xdr:rowOff>85725</xdr:rowOff>
    </xdr:from>
    <xdr:to>
      <xdr:col>11</xdr:col>
      <xdr:colOff>85725</xdr:colOff>
      <xdr:row>42</xdr:row>
      <xdr:rowOff>19050</xdr:rowOff>
    </xdr:to>
    <xdr:cxnSp macro="">
      <xdr:nvCxnSpPr>
        <xdr:cNvPr id="31" name="Straight Arrow Connector 30"/>
        <xdr:cNvCxnSpPr/>
      </xdr:nvCxnSpPr>
      <xdr:spPr bwMode="auto">
        <a:xfrm>
          <a:off x="8086725" y="4581525"/>
          <a:ext cx="647700" cy="21526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14</xdr:col>
      <xdr:colOff>419100</xdr:colOff>
      <xdr:row>37</xdr:row>
      <xdr:rowOff>47625</xdr:rowOff>
    </xdr:from>
    <xdr:to>
      <xdr:col>15</xdr:col>
      <xdr:colOff>352425</xdr:colOff>
      <xdr:row>44</xdr:row>
      <xdr:rowOff>114300</xdr:rowOff>
    </xdr:to>
    <xdr:cxnSp macro="">
      <xdr:nvCxnSpPr>
        <xdr:cNvPr id="33" name="Straight Arrow Connector 32"/>
        <xdr:cNvCxnSpPr/>
      </xdr:nvCxnSpPr>
      <xdr:spPr bwMode="auto">
        <a:xfrm flipV="1">
          <a:off x="11344275" y="5972175"/>
          <a:ext cx="695325" cy="11525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17</xdr:col>
      <xdr:colOff>142875</xdr:colOff>
      <xdr:row>12</xdr:row>
      <xdr:rowOff>104775</xdr:rowOff>
    </xdr:from>
    <xdr:to>
      <xdr:col>18</xdr:col>
      <xdr:colOff>9525</xdr:colOff>
      <xdr:row>21</xdr:row>
      <xdr:rowOff>95250</xdr:rowOff>
    </xdr:to>
    <xdr:cxnSp macro="">
      <xdr:nvCxnSpPr>
        <xdr:cNvPr id="17" name="Straight Arrow Connector 16"/>
        <xdr:cNvCxnSpPr/>
      </xdr:nvCxnSpPr>
      <xdr:spPr bwMode="auto">
        <a:xfrm flipV="1">
          <a:off x="13439775" y="2047875"/>
          <a:ext cx="647700" cy="14097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3</xdr:col>
      <xdr:colOff>266700</xdr:colOff>
      <xdr:row>48</xdr:row>
      <xdr:rowOff>85725</xdr:rowOff>
    </xdr:from>
    <xdr:to>
      <xdr:col>4</xdr:col>
      <xdr:colOff>304800</xdr:colOff>
      <xdr:row>49</xdr:row>
      <xdr:rowOff>142875</xdr:rowOff>
    </xdr:to>
    <xdr:sp macro="" textlink="">
      <xdr:nvSpPr>
        <xdr:cNvPr id="20" name="Text Box 176"/>
        <xdr:cNvSpPr txBox="1">
          <a:spLocks noChangeArrowheads="1"/>
        </xdr:cNvSpPr>
      </xdr:nvSpPr>
      <xdr:spPr bwMode="auto">
        <a:xfrm>
          <a:off x="2476500" y="7734300"/>
          <a:ext cx="800100" cy="209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+3.3%</a:t>
          </a:r>
        </a:p>
      </xdr:txBody>
    </xdr:sp>
    <xdr:clientData/>
  </xdr:twoCellAnchor>
  <xdr:twoCellAnchor>
    <xdr:from>
      <xdr:col>16</xdr:col>
      <xdr:colOff>600075</xdr:colOff>
      <xdr:row>15</xdr:row>
      <xdr:rowOff>0</xdr:rowOff>
    </xdr:from>
    <xdr:to>
      <xdr:col>17</xdr:col>
      <xdr:colOff>438150</xdr:colOff>
      <xdr:row>16</xdr:row>
      <xdr:rowOff>38100</xdr:rowOff>
    </xdr:to>
    <xdr:sp macro="" textlink="">
      <xdr:nvSpPr>
        <xdr:cNvPr id="26" name="Text Box 176"/>
        <xdr:cNvSpPr txBox="1">
          <a:spLocks noChangeArrowheads="1"/>
        </xdr:cNvSpPr>
      </xdr:nvSpPr>
      <xdr:spPr bwMode="auto">
        <a:xfrm>
          <a:off x="13049250" y="2428875"/>
          <a:ext cx="68580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+14.4%</a:t>
          </a:r>
        </a:p>
      </xdr:txBody>
    </xdr:sp>
    <xdr:clientData/>
  </xdr:twoCellAnchor>
  <xdr:twoCellAnchor>
    <xdr:from>
      <xdr:col>15</xdr:col>
      <xdr:colOff>142875</xdr:colOff>
      <xdr:row>41</xdr:row>
      <xdr:rowOff>47625</xdr:rowOff>
    </xdr:from>
    <xdr:to>
      <xdr:col>16</xdr:col>
      <xdr:colOff>66675</xdr:colOff>
      <xdr:row>42</xdr:row>
      <xdr:rowOff>85725</xdr:rowOff>
    </xdr:to>
    <xdr:sp macro="" textlink="">
      <xdr:nvSpPr>
        <xdr:cNvPr id="29" name="Text Box 176"/>
        <xdr:cNvSpPr txBox="1">
          <a:spLocks noChangeArrowheads="1"/>
        </xdr:cNvSpPr>
      </xdr:nvSpPr>
      <xdr:spPr bwMode="auto">
        <a:xfrm>
          <a:off x="11830050" y="6600825"/>
          <a:ext cx="68580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+18.2%</a:t>
          </a:r>
        </a:p>
      </xdr:txBody>
    </xdr:sp>
    <xdr:clientData/>
  </xdr:twoCellAnchor>
  <xdr:twoCellAnchor>
    <xdr:from>
      <xdr:col>20</xdr:col>
      <xdr:colOff>323850</xdr:colOff>
      <xdr:row>25</xdr:row>
      <xdr:rowOff>47625</xdr:rowOff>
    </xdr:from>
    <xdr:to>
      <xdr:col>21</xdr:col>
      <xdr:colOff>152400</xdr:colOff>
      <xdr:row>39</xdr:row>
      <xdr:rowOff>66675</xdr:rowOff>
    </xdr:to>
    <xdr:cxnSp macro="">
      <xdr:nvCxnSpPr>
        <xdr:cNvPr id="35" name="Straight Arrow Connector 34"/>
        <xdr:cNvCxnSpPr/>
      </xdr:nvCxnSpPr>
      <xdr:spPr bwMode="auto">
        <a:xfrm>
          <a:off x="15935325" y="4057650"/>
          <a:ext cx="695325" cy="22383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19</xdr:col>
      <xdr:colOff>647700</xdr:colOff>
      <xdr:row>31</xdr:row>
      <xdr:rowOff>133350</xdr:rowOff>
    </xdr:from>
    <xdr:to>
      <xdr:col>20</xdr:col>
      <xdr:colOff>552450</xdr:colOff>
      <xdr:row>33</xdr:row>
      <xdr:rowOff>85725</xdr:rowOff>
    </xdr:to>
    <xdr:sp macro="" textlink="">
      <xdr:nvSpPr>
        <xdr:cNvPr id="37" name="Text Box 176"/>
        <xdr:cNvSpPr txBox="1">
          <a:spLocks noChangeArrowheads="1"/>
        </xdr:cNvSpPr>
      </xdr:nvSpPr>
      <xdr:spPr bwMode="auto">
        <a:xfrm>
          <a:off x="15497175" y="5095875"/>
          <a:ext cx="666750" cy="266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-24.7%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133350</xdr:rowOff>
    </xdr:from>
    <xdr:to>
      <xdr:col>23</xdr:col>
      <xdr:colOff>495300</xdr:colOff>
      <xdr:row>28</xdr:row>
      <xdr:rowOff>123825</xdr:rowOff>
    </xdr:to>
    <xdr:graphicFrame macro="">
      <xdr:nvGraphicFramePr>
        <xdr:cNvPr id="2" name="Chart 1025"/>
        <xdr:cNvGraphicFramePr/>
      </xdr:nvGraphicFramePr>
      <xdr:xfrm>
        <a:off x="571500" y="781050"/>
        <a:ext cx="16002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showGridLines="0" zoomScale="80" zoomScaleNormal="80" workbookViewId="0" topLeftCell="C1">
      <selection activeCell="C3" sqref="C3"/>
    </sheetView>
  </sheetViews>
  <sheetFormatPr defaultColWidth="9.00390625" defaultRowHeight="12.75"/>
  <cols>
    <col min="1" max="1" width="9.125" style="1" customWidth="1"/>
    <col min="2" max="2" width="8.25390625" style="1" customWidth="1"/>
    <col min="3" max="3" width="11.625" style="1" bestFit="1" customWidth="1"/>
    <col min="4" max="4" width="10.00390625" style="1" bestFit="1" customWidth="1"/>
    <col min="5" max="5" width="9.75390625" style="1" customWidth="1"/>
    <col min="6" max="7" width="10.00390625" style="1" bestFit="1" customWidth="1"/>
    <col min="8" max="8" width="11.75390625" style="1" bestFit="1" customWidth="1"/>
    <col min="9" max="9" width="9.875" style="1" bestFit="1" customWidth="1"/>
    <col min="10" max="10" width="13.25390625" style="1" customWidth="1"/>
    <col min="11" max="12" width="9.875" style="1" bestFit="1" customWidth="1"/>
    <col min="13" max="13" width="9.875" style="1" customWidth="1"/>
    <col min="14" max="14" width="10.125" style="1" bestFit="1" customWidth="1"/>
    <col min="15" max="16" width="10.00390625" style="1" bestFit="1" customWidth="1"/>
    <col min="17" max="17" width="11.125" style="1" customWidth="1"/>
    <col min="18" max="18" width="10.25390625" style="1" customWidth="1"/>
    <col min="19" max="19" width="10.125" style="1" customWidth="1"/>
    <col min="20" max="20" width="10.00390625" style="1" bestFit="1" customWidth="1"/>
    <col min="21" max="21" width="11.375" style="1" customWidth="1"/>
    <col min="22" max="22" width="11.25390625" style="1" customWidth="1"/>
    <col min="23" max="23" width="9.875" style="1" customWidth="1"/>
    <col min="24" max="24" width="11.125" style="1" bestFit="1" customWidth="1"/>
    <col min="25" max="25" width="10.625" style="1" bestFit="1" customWidth="1"/>
    <col min="26" max="26" width="10.125" style="1" bestFit="1" customWidth="1"/>
    <col min="27" max="16384" width="9.125" style="1" customWidth="1"/>
  </cols>
  <sheetData>
    <row r="1" spans="1:18" ht="12.75">
      <c r="A1" s="10"/>
      <c r="B1" s="11"/>
      <c r="C1" s="5"/>
      <c r="D1" s="8"/>
      <c r="E1" s="12"/>
      <c r="F1" s="9"/>
      <c r="G1" s="10"/>
      <c r="H1" s="2"/>
      <c r="R1" s="6"/>
    </row>
    <row r="2" spans="1:8" ht="12.75">
      <c r="A2" s="10"/>
      <c r="B2" s="2"/>
      <c r="C2" s="91" t="s">
        <v>100</v>
      </c>
      <c r="D2" s="13"/>
      <c r="E2" s="10"/>
      <c r="F2" s="10"/>
      <c r="G2" s="10"/>
      <c r="H2" s="10"/>
    </row>
    <row r="3" spans="1:8" ht="12.75">
      <c r="A3" s="10"/>
      <c r="B3" s="2"/>
      <c r="C3" s="93" t="s">
        <v>81</v>
      </c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D6" s="2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19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>
      <c r="A25" s="10"/>
      <c r="B25" s="2"/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32" ht="12"/>
    <row r="34" ht="12"/>
    <row r="42" ht="12"/>
    <row r="43" ht="12"/>
    <row r="49" ht="12"/>
    <row r="50" spans="3:23" ht="1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4:23" ht="12.7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7" ht="12.75">
      <c r="C57" s="83" t="s">
        <v>58</v>
      </c>
    </row>
    <row r="58" spans="3:17" ht="12.75">
      <c r="C58" s="84" t="s">
        <v>83</v>
      </c>
      <c r="Q58" s="7"/>
    </row>
    <row r="71" spans="2:33" ht="12.7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</row>
    <row r="72" spans="1:26" s="88" customFormat="1" ht="12.75">
      <c r="A72" s="87"/>
      <c r="C72" s="88" t="s">
        <v>65</v>
      </c>
      <c r="D72" s="88" t="s">
        <v>66</v>
      </c>
      <c r="E72" s="88" t="s">
        <v>64</v>
      </c>
      <c r="F72" s="88" t="s">
        <v>69</v>
      </c>
      <c r="G72" s="88" t="s">
        <v>70</v>
      </c>
      <c r="H72" s="88" t="s">
        <v>71</v>
      </c>
      <c r="I72" s="88" t="s">
        <v>74</v>
      </c>
      <c r="J72" s="88" t="s">
        <v>75</v>
      </c>
      <c r="K72" s="88" t="s">
        <v>76</v>
      </c>
      <c r="L72" s="88" t="s">
        <v>77</v>
      </c>
      <c r="M72" s="88" t="s">
        <v>78</v>
      </c>
      <c r="N72" s="88" t="s">
        <v>79</v>
      </c>
      <c r="O72" s="88" t="s">
        <v>85</v>
      </c>
      <c r="P72" s="88" t="s">
        <v>86</v>
      </c>
      <c r="Q72" s="88" t="s">
        <v>87</v>
      </c>
      <c r="R72" s="88" t="s">
        <v>88</v>
      </c>
      <c r="S72" s="88" t="s">
        <v>89</v>
      </c>
      <c r="T72" s="88" t="s">
        <v>90</v>
      </c>
      <c r="U72" s="88" t="s">
        <v>92</v>
      </c>
      <c r="V72" s="88" t="s">
        <v>93</v>
      </c>
      <c r="W72" s="88" t="s">
        <v>95</v>
      </c>
      <c r="X72" s="88" t="s">
        <v>96</v>
      </c>
      <c r="Y72" s="88" t="s">
        <v>97</v>
      </c>
      <c r="Z72" s="88" t="s">
        <v>94</v>
      </c>
    </row>
    <row r="73" spans="1:26" s="88" customFormat="1" ht="12.75">
      <c r="A73" s="87"/>
      <c r="B73" s="88" t="s">
        <v>16</v>
      </c>
      <c r="C73" s="88">
        <f>(C75/C74)-1</f>
        <v>0.046360799021878174</v>
      </c>
      <c r="D73" s="88">
        <f>(D75/D74)-1</f>
        <v>0.05673979466061896</v>
      </c>
      <c r="E73" s="88">
        <f aca="true" t="shared" si="0" ref="E73:N73">(E75/E74)-1</f>
        <v>0.05868253196902384</v>
      </c>
      <c r="F73" s="88">
        <f t="shared" si="0"/>
        <v>0.029179953847493056</v>
      </c>
      <c r="G73" s="88">
        <f t="shared" si="0"/>
        <v>0.050491413171523725</v>
      </c>
      <c r="H73" s="88">
        <f t="shared" si="0"/>
        <v>0.030759861817877487</v>
      </c>
      <c r="I73" s="88">
        <f t="shared" si="0"/>
        <v>0.05739367288253083</v>
      </c>
      <c r="J73" s="88">
        <f t="shared" si="0"/>
        <v>0.043262976909486994</v>
      </c>
      <c r="K73" s="88">
        <f t="shared" si="0"/>
        <v>0.051977543831821515</v>
      </c>
      <c r="L73" s="88">
        <f t="shared" si="0"/>
        <v>0.05492574134045003</v>
      </c>
      <c r="M73" s="88">
        <f t="shared" si="0"/>
        <v>0.043097747510545625</v>
      </c>
      <c r="N73" s="88">
        <f t="shared" si="0"/>
        <v>0.04390163720407325</v>
      </c>
      <c r="O73" s="88">
        <f aca="true" t="shared" si="1" ref="O73:Z73">(O75/O74)-1</f>
        <v>0.06036854051340468</v>
      </c>
      <c r="P73" s="88">
        <f t="shared" si="1"/>
        <v>0.09593591403655632</v>
      </c>
      <c r="Q73" s="88">
        <f t="shared" si="1"/>
        <v>0.07089459838754619</v>
      </c>
      <c r="R73" s="88">
        <f t="shared" si="1"/>
        <v>0.032461951593543814</v>
      </c>
      <c r="S73" s="88">
        <f t="shared" si="1"/>
        <v>0.045683934548378824</v>
      </c>
      <c r="T73" s="88">
        <f t="shared" si="1"/>
        <v>0.036050463458248805</v>
      </c>
      <c r="U73" s="88">
        <f t="shared" si="1"/>
        <v>0.06109489464561113</v>
      </c>
      <c r="V73" s="88">
        <f t="shared" si="1"/>
        <v>0.03596407206298169</v>
      </c>
      <c r="W73" s="88">
        <f t="shared" si="1"/>
        <v>0.060194501148390644</v>
      </c>
      <c r="X73" s="88">
        <f t="shared" si="1"/>
        <v>0.06244932026588712</v>
      </c>
      <c r="Y73" s="88">
        <f t="shared" si="1"/>
        <v>0.07273876713510141</v>
      </c>
      <c r="Z73" s="88">
        <f t="shared" si="1"/>
        <v>0.11388230787952547</v>
      </c>
    </row>
    <row r="74" spans="1:26" s="88" customFormat="1" ht="12.75">
      <c r="A74" s="87"/>
      <c r="B74" s="88" t="s">
        <v>60</v>
      </c>
      <c r="C74" s="88">
        <v>53254712</v>
      </c>
      <c r="D74" s="88">
        <v>50969765</v>
      </c>
      <c r="E74" s="88">
        <v>61522601</v>
      </c>
      <c r="F74" s="88">
        <v>70779687</v>
      </c>
      <c r="G74" s="88">
        <v>78330725</v>
      </c>
      <c r="H74" s="88">
        <v>86160205</v>
      </c>
      <c r="I74" s="88">
        <v>94146632</v>
      </c>
      <c r="J74" s="88">
        <v>97802678</v>
      </c>
      <c r="K74" s="88">
        <v>86648977</v>
      </c>
      <c r="L74" s="88">
        <v>78782933</v>
      </c>
      <c r="M74" s="88">
        <v>59450578</v>
      </c>
      <c r="N74" s="88">
        <v>59133740</v>
      </c>
      <c r="O74" s="88">
        <v>55723643</v>
      </c>
      <c r="P74" s="88">
        <v>53861779</v>
      </c>
      <c r="Q74" s="88">
        <v>65132903</v>
      </c>
      <c r="R74" s="88">
        <v>72845035</v>
      </c>
      <c r="S74" s="88">
        <v>82285754</v>
      </c>
      <c r="T74" s="88">
        <v>88810481</v>
      </c>
      <c r="U74" s="88">
        <v>99550053</v>
      </c>
      <c r="V74" s="88">
        <v>102033913</v>
      </c>
      <c r="W74" s="88">
        <v>91152778</v>
      </c>
      <c r="X74" s="88">
        <v>83110144</v>
      </c>
      <c r="Y74" s="88">
        <v>62012764</v>
      </c>
      <c r="Z74" s="88">
        <v>61729808</v>
      </c>
    </row>
    <row r="75" spans="1:26" s="88" customFormat="1" ht="12.75">
      <c r="A75" s="87"/>
      <c r="B75" s="88" t="s">
        <v>61</v>
      </c>
      <c r="C75" s="88">
        <v>55723643</v>
      </c>
      <c r="D75" s="88">
        <v>53861779</v>
      </c>
      <c r="E75" s="88">
        <v>65132903</v>
      </c>
      <c r="F75" s="88">
        <v>72845035</v>
      </c>
      <c r="G75" s="88">
        <v>82285754</v>
      </c>
      <c r="H75" s="88">
        <v>88810481</v>
      </c>
      <c r="I75" s="88">
        <v>99550053</v>
      </c>
      <c r="J75" s="88">
        <v>102033913</v>
      </c>
      <c r="K75" s="88">
        <v>91152778</v>
      </c>
      <c r="L75" s="88">
        <v>83110144</v>
      </c>
      <c r="M75" s="88">
        <v>62012764</v>
      </c>
      <c r="N75" s="88">
        <v>61729808</v>
      </c>
      <c r="O75" s="88">
        <v>59087598</v>
      </c>
      <c r="P75" s="88">
        <v>59029058</v>
      </c>
      <c r="Q75" s="88">
        <v>69750474</v>
      </c>
      <c r="R75" s="88">
        <v>75209727</v>
      </c>
      <c r="S75" s="88">
        <v>86044891</v>
      </c>
      <c r="T75" s="88">
        <v>92012140</v>
      </c>
      <c r="U75" s="88">
        <v>105632053</v>
      </c>
      <c r="V75" s="88">
        <v>105703468</v>
      </c>
      <c r="W75" s="88">
        <v>96639674</v>
      </c>
      <c r="X75" s="88">
        <v>88300316</v>
      </c>
      <c r="Y75" s="88">
        <v>66523496</v>
      </c>
      <c r="Z75" s="88">
        <v>68759741</v>
      </c>
    </row>
    <row r="76" spans="1:26" s="88" customFormat="1" ht="12.75">
      <c r="A76" s="87"/>
      <c r="C76" s="88">
        <f>C75/1000000</f>
        <v>55.723643</v>
      </c>
      <c r="D76" s="88">
        <f aca="true" t="shared" si="2" ref="D76:Z76">D75/1000000</f>
        <v>53.861779</v>
      </c>
      <c r="E76" s="88">
        <f t="shared" si="2"/>
        <v>65.132903</v>
      </c>
      <c r="F76" s="88">
        <f t="shared" si="2"/>
        <v>72.845035</v>
      </c>
      <c r="G76" s="88">
        <f t="shared" si="2"/>
        <v>82.285754</v>
      </c>
      <c r="H76" s="88">
        <f t="shared" si="2"/>
        <v>88.810481</v>
      </c>
      <c r="I76" s="88">
        <f t="shared" si="2"/>
        <v>99.550053</v>
      </c>
      <c r="J76" s="88">
        <f t="shared" si="2"/>
        <v>102.033913</v>
      </c>
      <c r="K76" s="88">
        <f t="shared" si="2"/>
        <v>91.152778</v>
      </c>
      <c r="L76" s="88">
        <f t="shared" si="2"/>
        <v>83.110144</v>
      </c>
      <c r="M76" s="88">
        <f t="shared" si="2"/>
        <v>62.012764</v>
      </c>
      <c r="N76" s="88">
        <f t="shared" si="2"/>
        <v>61.729808</v>
      </c>
      <c r="O76" s="88">
        <f t="shared" si="2"/>
        <v>59.087598</v>
      </c>
      <c r="P76" s="88">
        <f t="shared" si="2"/>
        <v>59.029058</v>
      </c>
      <c r="Q76" s="88">
        <f t="shared" si="2"/>
        <v>69.750474</v>
      </c>
      <c r="R76" s="88">
        <f t="shared" si="2"/>
        <v>75.209727</v>
      </c>
      <c r="S76" s="88">
        <f t="shared" si="2"/>
        <v>86.044891</v>
      </c>
      <c r="T76" s="88">
        <f t="shared" si="2"/>
        <v>92.01214</v>
      </c>
      <c r="U76" s="88">
        <f t="shared" si="2"/>
        <v>105.632053</v>
      </c>
      <c r="V76" s="88">
        <f t="shared" si="2"/>
        <v>105.703468</v>
      </c>
      <c r="W76" s="88">
        <f t="shared" si="2"/>
        <v>96.639674</v>
      </c>
      <c r="X76" s="88">
        <f t="shared" si="2"/>
        <v>88.300316</v>
      </c>
      <c r="Y76" s="88">
        <f t="shared" si="2"/>
        <v>66.523496</v>
      </c>
      <c r="Z76" s="88">
        <f t="shared" si="2"/>
        <v>68.759741</v>
      </c>
    </row>
    <row r="77" spans="1:26" s="88" customFormat="1" ht="12.75">
      <c r="A77" s="87"/>
      <c r="B77" s="88" t="s">
        <v>99</v>
      </c>
      <c r="C77" s="88">
        <f aca="true" t="shared" si="3" ref="C77:N77">100*C75/$C75</f>
        <v>100</v>
      </c>
      <c r="D77" s="88">
        <f t="shared" si="3"/>
        <v>96.65875398706434</v>
      </c>
      <c r="E77" s="88">
        <f t="shared" si="3"/>
        <v>116.88557942990195</v>
      </c>
      <c r="F77" s="88">
        <f t="shared" si="3"/>
        <v>130.7255431953722</v>
      </c>
      <c r="G77" s="88">
        <f t="shared" si="3"/>
        <v>147.6675780153139</v>
      </c>
      <c r="H77" s="88">
        <f t="shared" si="3"/>
        <v>159.37665992153455</v>
      </c>
      <c r="I77" s="88">
        <f t="shared" si="3"/>
        <v>178.6495778820491</v>
      </c>
      <c r="J77" s="88">
        <f t="shared" si="3"/>
        <v>183.1070395020656</v>
      </c>
      <c r="K77" s="88">
        <f t="shared" si="3"/>
        <v>163.5800767727982</v>
      </c>
      <c r="L77" s="88">
        <f t="shared" si="3"/>
        <v>149.14700390281374</v>
      </c>
      <c r="M77" s="88">
        <f t="shared" si="3"/>
        <v>111.28627035386039</v>
      </c>
      <c r="N77" s="88">
        <f t="shared" si="3"/>
        <v>110.7784858933218</v>
      </c>
      <c r="O77" s="88">
        <f aca="true" t="shared" si="4" ref="O77:Z77">100*O75/$O75</f>
        <v>100</v>
      </c>
      <c r="P77" s="88">
        <f t="shared" si="4"/>
        <v>99.90092675623741</v>
      </c>
      <c r="Q77" s="88">
        <f t="shared" si="4"/>
        <v>118.04587825688904</v>
      </c>
      <c r="R77" s="88">
        <f t="shared" si="4"/>
        <v>127.28513181395527</v>
      </c>
      <c r="S77" s="88">
        <f t="shared" si="4"/>
        <v>145.62259071692168</v>
      </c>
      <c r="T77" s="88">
        <f t="shared" si="4"/>
        <v>155.72157798663605</v>
      </c>
      <c r="U77" s="88">
        <f t="shared" si="4"/>
        <v>178.77195312627194</v>
      </c>
      <c r="V77" s="88">
        <f t="shared" si="4"/>
        <v>178.8928160525327</v>
      </c>
      <c r="W77" s="88">
        <f t="shared" si="4"/>
        <v>163.5532282087351</v>
      </c>
      <c r="X77" s="88">
        <f t="shared" si="4"/>
        <v>149.43967767990839</v>
      </c>
      <c r="Y77" s="88">
        <f t="shared" si="4"/>
        <v>112.58453254437589</v>
      </c>
      <c r="Z77" s="88">
        <f t="shared" si="4"/>
        <v>116.36915922694979</v>
      </c>
    </row>
    <row r="78" spans="1:34" s="88" customFormat="1" ht="12.75">
      <c r="A78" s="87"/>
      <c r="AH78" s="89"/>
    </row>
    <row r="79" spans="1:34" s="88" customFormat="1" ht="12.75">
      <c r="A79" s="87"/>
      <c r="AH79" s="89"/>
    </row>
    <row r="80" spans="1:24" s="88" customFormat="1" ht="12.75">
      <c r="A80" s="87"/>
      <c r="U80" s="88">
        <f>SUM(C75:N75)</f>
        <v>918249055</v>
      </c>
      <c r="V80" s="88">
        <f>SUM(O75:Z75)</f>
        <v>972692636</v>
      </c>
      <c r="X80" s="88">
        <f>(V80/U80)-1</f>
        <v>0.05929064745947388</v>
      </c>
    </row>
    <row r="81" s="88" customFormat="1" ht="12.75">
      <c r="A81" s="87"/>
    </row>
    <row r="82" s="88" customFormat="1" ht="12.75">
      <c r="A82" s="87"/>
    </row>
    <row r="83" s="88" customFormat="1" ht="12.75">
      <c r="A83" s="87"/>
    </row>
    <row r="84" spans="1:26" s="88" customFormat="1" ht="12.75">
      <c r="A84" s="87"/>
      <c r="D84" s="88">
        <f>(D75/C75)-1</f>
        <v>-0.033412460129356614</v>
      </c>
      <c r="E84" s="88">
        <f aca="true" t="shared" si="5" ref="E84:O84">(E75/D75)-1</f>
        <v>0.20926015087619</v>
      </c>
      <c r="F84" s="88">
        <f t="shared" si="5"/>
        <v>0.1184060842490009</v>
      </c>
      <c r="G84" s="88">
        <f t="shared" si="5"/>
        <v>0.12960003382522922</v>
      </c>
      <c r="H84" s="88">
        <f t="shared" si="5"/>
        <v>0.0792935190215307</v>
      </c>
      <c r="I84" s="88">
        <f t="shared" si="5"/>
        <v>0.12092685321679553</v>
      </c>
      <c r="J84" s="88">
        <f t="shared" si="5"/>
        <v>0.024950865671563127</v>
      </c>
      <c r="K84" s="88">
        <f t="shared" si="5"/>
        <v>-0.10664233763141084</v>
      </c>
      <c r="L84" s="88">
        <f t="shared" si="5"/>
        <v>-0.0882324617687461</v>
      </c>
      <c r="M84" s="88">
        <f>(M75/L75)-1</f>
        <v>-0.25384843515612243</v>
      </c>
      <c r="N84" s="88">
        <f t="shared" si="5"/>
        <v>-0.004562867089749512</v>
      </c>
      <c r="O84" s="88">
        <f t="shared" si="5"/>
        <v>-0.04280282226051957</v>
      </c>
      <c r="P84" s="88">
        <f>(P75/O75)-1</f>
        <v>-0.0009907324376259297</v>
      </c>
      <c r="Q84" s="88">
        <f>(Q75/P75)-1</f>
        <v>0.18162946120536083</v>
      </c>
      <c r="R84" s="88">
        <f>(R75/Q75)-1</f>
        <v>0.0782683283270591</v>
      </c>
      <c r="S84" s="88">
        <f>(S75/R75)-1</f>
        <v>0.1440659929532786</v>
      </c>
      <c r="T84" s="88">
        <f>(T75/S75)-1</f>
        <v>0.06935041616823012</v>
      </c>
      <c r="U84" s="88">
        <f aca="true" t="shared" si="6" ref="U84:Z84">(U75/T75)-1</f>
        <v>0.14802300000847723</v>
      </c>
      <c r="V84" s="88">
        <f t="shared" si="6"/>
        <v>0.000676073199107563</v>
      </c>
      <c r="W84" s="88">
        <f t="shared" si="6"/>
        <v>-0.08574736639672031</v>
      </c>
      <c r="X84" s="88">
        <f t="shared" si="6"/>
        <v>-0.08629331675932594</v>
      </c>
      <c r="Y84" s="88">
        <f t="shared" si="6"/>
        <v>-0.24662222046861082</v>
      </c>
      <c r="Z84" s="88">
        <f t="shared" si="6"/>
        <v>0.03361586709153119</v>
      </c>
    </row>
    <row r="85" s="88" customFormat="1" ht="12.75">
      <c r="A85" s="87"/>
    </row>
    <row r="86" spans="1:26" s="88" customFormat="1" ht="12.75">
      <c r="A86" s="87"/>
      <c r="C86" s="88">
        <v>2016</v>
      </c>
      <c r="H86" s="88">
        <v>2015</v>
      </c>
      <c r="N86" s="88">
        <f>(SUM(C75:N75)/SUM(C74:N74))-1</f>
        <v>0.04705428843700599</v>
      </c>
      <c r="Z86" s="88">
        <f>(SUM(O75:Z75)/SUM(O74:Z74))-1</f>
        <v>0.05929064745947388</v>
      </c>
    </row>
    <row r="87" spans="1:8" s="88" customFormat="1" ht="12.75">
      <c r="A87" s="87"/>
      <c r="B87" s="88" t="s">
        <v>15</v>
      </c>
      <c r="C87" s="88">
        <f>C88+C89+C90</f>
        <v>972692636</v>
      </c>
      <c r="E87" s="88" t="s">
        <v>98</v>
      </c>
      <c r="G87" s="88" t="s">
        <v>15</v>
      </c>
      <c r="H87" s="88">
        <f>H88+H89+H90</f>
        <v>918249055</v>
      </c>
    </row>
    <row r="88" spans="1:8" s="88" customFormat="1" ht="12.75">
      <c r="A88" s="87"/>
      <c r="B88" s="88" t="s">
        <v>30</v>
      </c>
      <c r="C88" s="88">
        <v>457422297</v>
      </c>
      <c r="D88" s="88">
        <f>C88/C87</f>
        <v>0.47026396630394557</v>
      </c>
      <c r="E88" s="88">
        <f>(C88/H88)-1</f>
        <v>0.10215282868035436</v>
      </c>
      <c r="G88" s="88" t="s">
        <v>30</v>
      </c>
      <c r="H88" s="88">
        <v>415026197</v>
      </c>
    </row>
    <row r="89" spans="1:8" s="88" customFormat="1" ht="12.75">
      <c r="A89" s="87"/>
      <c r="B89" s="88" t="s">
        <v>29</v>
      </c>
      <c r="C89" s="88">
        <v>346594239</v>
      </c>
      <c r="D89" s="88">
        <f>C89/C87</f>
        <v>0.35632452243629403</v>
      </c>
      <c r="E89" s="88">
        <f>(C89/H89)-1</f>
        <v>0.013707785743010126</v>
      </c>
      <c r="G89" s="88" t="s">
        <v>29</v>
      </c>
      <c r="H89" s="88">
        <v>341907445</v>
      </c>
    </row>
    <row r="90" spans="1:8" s="88" customFormat="1" ht="12.75">
      <c r="A90" s="87"/>
      <c r="B90" s="88" t="s">
        <v>37</v>
      </c>
      <c r="C90" s="88">
        <v>168676100</v>
      </c>
      <c r="D90" s="88">
        <f>C90/C87</f>
        <v>0.17341151125976037</v>
      </c>
      <c r="E90" s="88">
        <f>(C90/H90)-1</f>
        <v>0.0456291613002906</v>
      </c>
      <c r="G90" s="88" t="s">
        <v>37</v>
      </c>
      <c r="H90" s="88">
        <v>161315413</v>
      </c>
    </row>
    <row r="91" spans="1:4" s="88" customFormat="1" ht="12.75">
      <c r="A91" s="87"/>
      <c r="D91" s="88">
        <f>SUM(D88:D90)</f>
        <v>1</v>
      </c>
    </row>
    <row r="92" s="88" customFormat="1" ht="12.75">
      <c r="A92" s="87"/>
    </row>
    <row r="93" s="88" customFormat="1" ht="12.75">
      <c r="A93" s="87"/>
    </row>
    <row r="94" spans="2:33" ht="12.7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</row>
    <row r="95" spans="2:33" ht="12.7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</row>
    <row r="96" spans="2:33" ht="12.7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</row>
    <row r="97" spans="2:33" ht="12.7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</row>
    <row r="98" spans="2:33" ht="12.7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</row>
    <row r="99" spans="2:33" ht="12.7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</row>
    <row r="100" spans="2:33" ht="12.7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</row>
    <row r="101" spans="2:33" ht="12.7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</row>
    <row r="102" spans="2:33" ht="12.7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showGridLines="0" workbookViewId="0" topLeftCell="A1">
      <selection activeCell="B4" sqref="B4"/>
    </sheetView>
  </sheetViews>
  <sheetFormatPr defaultColWidth="9.00390625" defaultRowHeight="12.75"/>
  <cols>
    <col min="1" max="2" width="9.125" style="1" customWidth="1"/>
    <col min="3" max="3" width="10.25390625" style="1" customWidth="1"/>
    <col min="4" max="16384" width="9.125" style="1" customWidth="1"/>
  </cols>
  <sheetData>
    <row r="1" spans="2:18" ht="12.75">
      <c r="B1" s="15"/>
      <c r="C1" s="4"/>
      <c r="D1" s="14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3:18" ht="12.75">
      <c r="C2" s="4"/>
      <c r="D2" s="1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2:18" ht="12.75">
      <c r="B3" s="91" t="s">
        <v>101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2:18" ht="12.75">
      <c r="B4" s="91" t="s">
        <v>82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2:18" ht="12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18" ht="12.75">
      <c r="B6" s="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2:18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12.75">
      <c r="B10" s="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21" spans="3:20" ht="25.5" customHeight="1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30" ht="12.75">
      <c r="B30" s="83" t="s">
        <v>58</v>
      </c>
    </row>
    <row r="32" ht="12.75">
      <c r="B32" s="84" t="s">
        <v>83</v>
      </c>
    </row>
    <row r="36" s="90" customFormat="1" ht="12.75"/>
    <row r="37" s="90" customFormat="1" ht="12.75"/>
    <row r="38" s="90" customFormat="1" ht="12.75"/>
    <row r="39" s="90" customFormat="1" ht="12.75"/>
    <row r="40" s="90" customFormat="1" ht="12.75"/>
    <row r="41" spans="3:26" s="90" customFormat="1" ht="12.75">
      <c r="C41" s="90" t="str">
        <f>'Figure 1'!C$72</f>
        <v>Jan-15</v>
      </c>
      <c r="D41" s="90" t="str">
        <f>'Figure 1'!D$72</f>
        <v>Feb-15</v>
      </c>
      <c r="E41" s="90" t="str">
        <f>'Figure 1'!E$72</f>
        <v>Mar-15</v>
      </c>
      <c r="F41" s="90" t="str">
        <f>'Figure 1'!F$72</f>
        <v>Apr-15</v>
      </c>
      <c r="G41" s="90" t="str">
        <f>'Figure 1'!G$72</f>
        <v>May-15</v>
      </c>
      <c r="H41" s="90" t="str">
        <f>'Figure 1'!H$72</f>
        <v>Jun-15</v>
      </c>
      <c r="I41" s="90" t="str">
        <f>'Figure 1'!I$72</f>
        <v>Jul-15</v>
      </c>
      <c r="J41" s="90" t="str">
        <f>'Figure 1'!J$72</f>
        <v>Aug-15</v>
      </c>
      <c r="K41" s="90" t="str">
        <f>'Figure 1'!K$72</f>
        <v>Sep-15</v>
      </c>
      <c r="L41" s="90" t="str">
        <f>'Figure 1'!L$72</f>
        <v>Oct-15</v>
      </c>
      <c r="M41" s="90" t="str">
        <f>'Figure 1'!M$72</f>
        <v>Nov-15</v>
      </c>
      <c r="N41" s="90" t="str">
        <f>'Figure 1'!N$72</f>
        <v>Dec-15</v>
      </c>
      <c r="O41" s="90" t="str">
        <f>'Figure 1'!O$72</f>
        <v>Jan-16</v>
      </c>
      <c r="P41" s="90" t="str">
        <f>'Figure 1'!P$72</f>
        <v>Feb-16</v>
      </c>
      <c r="Q41" s="90" t="str">
        <f>'Figure 1'!Q$72</f>
        <v>Mar-16</v>
      </c>
      <c r="R41" s="90" t="str">
        <f>'Figure 1'!R$72</f>
        <v>Apr-16</v>
      </c>
      <c r="S41" s="90" t="str">
        <f>'Figure 1'!S$72</f>
        <v>May-16</v>
      </c>
      <c r="T41" s="90" t="str">
        <f>'Figure 1'!T$72</f>
        <v>Jun-16</v>
      </c>
      <c r="U41" s="90" t="str">
        <f>'Figure 1'!U$72</f>
        <v>Jul-16</v>
      </c>
      <c r="V41" s="90" t="str">
        <f>'Figure 1'!V$72</f>
        <v>Aug-16</v>
      </c>
      <c r="W41" s="90" t="str">
        <f>'Figure 1'!W$72</f>
        <v>Sep-16</v>
      </c>
      <c r="X41" s="90" t="str">
        <f>'Figure 1'!X$72</f>
        <v>Oct-16</v>
      </c>
      <c r="Y41" s="90" t="str">
        <f>'Figure 1'!Y$72</f>
        <v>Nov-16</v>
      </c>
      <c r="Z41" s="90" t="str">
        <f>'Figure 1'!Z$72</f>
        <v>Dec-16</v>
      </c>
    </row>
    <row r="42" spans="2:26" s="90" customFormat="1" ht="12.75">
      <c r="B42" s="90" t="s">
        <v>16</v>
      </c>
      <c r="C42" s="90">
        <f>'Figure 1'!C$73</f>
        <v>0.046360799021878174</v>
      </c>
      <c r="D42" s="90">
        <f>'Figure 1'!D$73</f>
        <v>0.05673979466061896</v>
      </c>
      <c r="E42" s="90">
        <f>'Figure 1'!E$73</f>
        <v>0.05868253196902384</v>
      </c>
      <c r="F42" s="90">
        <f>'Figure 1'!F$73</f>
        <v>0.029179953847493056</v>
      </c>
      <c r="G42" s="90">
        <f>'Figure 1'!G$73</f>
        <v>0.050491413171523725</v>
      </c>
      <c r="H42" s="90">
        <f>'Figure 1'!H$73</f>
        <v>0.030759861817877487</v>
      </c>
      <c r="I42" s="90">
        <f>'Figure 1'!I$73</f>
        <v>0.05739367288253083</v>
      </c>
      <c r="J42" s="90">
        <f>'Figure 1'!J$73</f>
        <v>0.043262976909486994</v>
      </c>
      <c r="K42" s="90">
        <f>'Figure 1'!K$73</f>
        <v>0.051977543831821515</v>
      </c>
      <c r="L42" s="90">
        <f>'Figure 1'!L$73</f>
        <v>0.05492574134045003</v>
      </c>
      <c r="M42" s="90">
        <f>'Figure 1'!M$73</f>
        <v>0.043097747510545625</v>
      </c>
      <c r="N42" s="90">
        <f>'Figure 1'!N$73</f>
        <v>0.04390163720407325</v>
      </c>
      <c r="O42" s="90">
        <f>'Figure 1'!O$73</f>
        <v>0.06036854051340468</v>
      </c>
      <c r="P42" s="90">
        <f>'Figure 1'!P$73</f>
        <v>0.09593591403655632</v>
      </c>
      <c r="Q42" s="90">
        <f>'Figure 1'!Q$73</f>
        <v>0.07089459838754619</v>
      </c>
      <c r="R42" s="90">
        <f>'Figure 1'!R$73</f>
        <v>0.032461951593543814</v>
      </c>
      <c r="S42" s="90">
        <f>'Figure 1'!S$73</f>
        <v>0.045683934548378824</v>
      </c>
      <c r="T42" s="90">
        <f>'Figure 1'!T$73</f>
        <v>0.036050463458248805</v>
      </c>
      <c r="U42" s="90">
        <f>'Figure 1'!U$73</f>
        <v>0.06109489464561113</v>
      </c>
      <c r="V42" s="90">
        <f>'Figure 1'!V$73</f>
        <v>0.03596407206298169</v>
      </c>
      <c r="W42" s="90">
        <f>'Figure 1'!W$73</f>
        <v>0.060194501148390644</v>
      </c>
      <c r="X42" s="90">
        <f>'Figure 1'!X$73</f>
        <v>0.06244932026588712</v>
      </c>
      <c r="Y42" s="90">
        <f>'Figure 1'!Y$73</f>
        <v>0.07273876713510141</v>
      </c>
      <c r="Z42" s="90">
        <f>'Figure 1'!Z$73</f>
        <v>0.11388230787952547</v>
      </c>
    </row>
    <row r="43" spans="3:26" s="90" customFormat="1" ht="12.75">
      <c r="C43" s="90">
        <f>C42*100</f>
        <v>4.636079902187817</v>
      </c>
      <c r="D43" s="90">
        <f aca="true" t="shared" si="0" ref="D43:Z43">D42*100</f>
        <v>5.673979466061896</v>
      </c>
      <c r="E43" s="90">
        <f t="shared" si="0"/>
        <v>5.868253196902384</v>
      </c>
      <c r="F43" s="90">
        <f t="shared" si="0"/>
        <v>2.9179953847493056</v>
      </c>
      <c r="G43" s="90">
        <f t="shared" si="0"/>
        <v>5.0491413171523725</v>
      </c>
      <c r="H43" s="90">
        <f t="shared" si="0"/>
        <v>3.0759861817877487</v>
      </c>
      <c r="I43" s="90">
        <f t="shared" si="0"/>
        <v>5.739367288253083</v>
      </c>
      <c r="J43" s="90">
        <f t="shared" si="0"/>
        <v>4.326297690948699</v>
      </c>
      <c r="K43" s="90">
        <f t="shared" si="0"/>
        <v>5.1977543831821515</v>
      </c>
      <c r="L43" s="90">
        <f t="shared" si="0"/>
        <v>5.492574134045003</v>
      </c>
      <c r="M43" s="90">
        <f t="shared" si="0"/>
        <v>4.3097747510545625</v>
      </c>
      <c r="N43" s="90">
        <f t="shared" si="0"/>
        <v>4.390163720407325</v>
      </c>
      <c r="O43" s="90">
        <f t="shared" si="0"/>
        <v>6.036854051340468</v>
      </c>
      <c r="P43" s="90">
        <f t="shared" si="0"/>
        <v>9.593591403655633</v>
      </c>
      <c r="Q43" s="90">
        <f t="shared" si="0"/>
        <v>7.089459838754619</v>
      </c>
      <c r="R43" s="90">
        <f t="shared" si="0"/>
        <v>3.2461951593543814</v>
      </c>
      <c r="S43" s="90">
        <f t="shared" si="0"/>
        <v>4.568393454837882</v>
      </c>
      <c r="T43" s="90">
        <f t="shared" si="0"/>
        <v>3.6050463458248805</v>
      </c>
      <c r="U43" s="90">
        <f t="shared" si="0"/>
        <v>6.109489464561113</v>
      </c>
      <c r="V43" s="90">
        <f t="shared" si="0"/>
        <v>3.596407206298169</v>
      </c>
      <c r="W43" s="90">
        <f t="shared" si="0"/>
        <v>6.0194501148390644</v>
      </c>
      <c r="X43" s="90">
        <f t="shared" si="0"/>
        <v>6.244932026588712</v>
      </c>
      <c r="Y43" s="90">
        <f t="shared" si="0"/>
        <v>7.273876713510141</v>
      </c>
      <c r="Z43" s="90">
        <f t="shared" si="0"/>
        <v>11.388230787952548</v>
      </c>
    </row>
    <row r="44" spans="6:19" s="90" customFormat="1" ht="12.75">
      <c r="F44" s="90">
        <f>MIN(C42:N42)</f>
        <v>0.029179953847493056</v>
      </c>
      <c r="G44" s="90">
        <f>MAX(C42:N42)</f>
        <v>0.05868253196902384</v>
      </c>
      <c r="R44" s="90">
        <f>MIN(O42:Z42)</f>
        <v>0.032461951593543814</v>
      </c>
      <c r="S44" s="90">
        <f>MAX(O42:Z42)</f>
        <v>0.11388230787952547</v>
      </c>
    </row>
    <row r="45" spans="2:3" s="90" customFormat="1" ht="12.75">
      <c r="B45" s="90" t="s">
        <v>15</v>
      </c>
      <c r="C45" s="90">
        <f>'Figure 1'!C87</f>
        <v>972692636</v>
      </c>
    </row>
    <row r="46" spans="2:3" s="90" customFormat="1" ht="12.75">
      <c r="B46" s="90" t="s">
        <v>30</v>
      </c>
      <c r="C46" s="90">
        <f>'Figure 1'!C88</f>
        <v>457422297</v>
      </c>
    </row>
    <row r="47" spans="2:3" s="90" customFormat="1" ht="12.75">
      <c r="B47" s="90" t="s">
        <v>29</v>
      </c>
      <c r="C47" s="90">
        <f>'Figure 1'!C89</f>
        <v>346594239</v>
      </c>
    </row>
    <row r="48" spans="2:3" s="90" customFormat="1" ht="12.75">
      <c r="B48" s="90" t="s">
        <v>37</v>
      </c>
      <c r="C48" s="90">
        <f>'Figure 1'!C90</f>
        <v>168676100</v>
      </c>
    </row>
    <row r="49" s="90" customFormat="1" ht="12.75"/>
    <row r="50" s="90" customFormat="1" ht="12.75"/>
    <row r="51" s="90" customFormat="1" ht="12.75"/>
    <row r="52" s="90" customFormat="1" ht="12.75"/>
    <row r="53" s="90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82"/>
  <sheetViews>
    <sheetView showGridLines="0" workbookViewId="0" topLeftCell="A1"/>
  </sheetViews>
  <sheetFormatPr defaultColWidth="9.00390625" defaultRowHeight="12.75"/>
  <cols>
    <col min="1" max="1" width="31.25390625" style="2" customWidth="1"/>
    <col min="2" max="13" width="10.75390625" style="2" customWidth="1"/>
    <col min="14" max="20" width="10.875" style="2" customWidth="1"/>
    <col min="21" max="27" width="10.75390625" style="2" customWidth="1"/>
    <col min="28" max="28" width="12.25390625" style="2" customWidth="1"/>
    <col min="29" max="29" width="9.125" style="2" bestFit="1" customWidth="1"/>
    <col min="30" max="30" width="9.25390625" style="2" bestFit="1" customWidth="1"/>
    <col min="31" max="31" width="9.125" style="2" customWidth="1"/>
    <col min="32" max="32" width="12.00390625" style="2" customWidth="1"/>
    <col min="33" max="33" width="10.00390625" style="2" customWidth="1"/>
    <col min="34" max="34" width="9.125" style="2" customWidth="1"/>
    <col min="35" max="35" width="9.625" style="2" bestFit="1" customWidth="1"/>
    <col min="36" max="16384" width="9.125" style="2" customWidth="1"/>
  </cols>
  <sheetData>
    <row r="3" ht="15">
      <c r="A3" s="80" t="s">
        <v>137</v>
      </c>
    </row>
    <row r="4" spans="1:24" ht="15">
      <c r="A4" s="81" t="s">
        <v>138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8" ht="12.75" customHeight="1">
      <c r="A5" s="104"/>
      <c r="B5" s="99">
        <v>2015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102" t="s">
        <v>80</v>
      </c>
      <c r="O5" s="99">
        <v>2016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1"/>
      <c r="AA5" s="102" t="s">
        <v>102</v>
      </c>
      <c r="AB5" s="106" t="s">
        <v>136</v>
      </c>
    </row>
    <row r="6" spans="1:28" ht="60.75" customHeight="1">
      <c r="A6" s="105"/>
      <c r="B6" s="63" t="s">
        <v>31</v>
      </c>
      <c r="C6" s="64" t="s">
        <v>32</v>
      </c>
      <c r="D6" s="64" t="s">
        <v>33</v>
      </c>
      <c r="E6" s="64" t="s">
        <v>34</v>
      </c>
      <c r="F6" s="64" t="s">
        <v>35</v>
      </c>
      <c r="G6" s="64" t="s">
        <v>36</v>
      </c>
      <c r="H6" s="65" t="s">
        <v>43</v>
      </c>
      <c r="I6" s="64" t="s">
        <v>42</v>
      </c>
      <c r="J6" s="64" t="s">
        <v>41</v>
      </c>
      <c r="K6" s="64" t="s">
        <v>40</v>
      </c>
      <c r="L6" s="64" t="s">
        <v>39</v>
      </c>
      <c r="M6" s="64" t="s">
        <v>38</v>
      </c>
      <c r="N6" s="103"/>
      <c r="O6" s="63" t="s">
        <v>31</v>
      </c>
      <c r="P6" s="64" t="s">
        <v>32</v>
      </c>
      <c r="Q6" s="64" t="s">
        <v>33</v>
      </c>
      <c r="R6" s="64" t="s">
        <v>34</v>
      </c>
      <c r="S6" s="64" t="s">
        <v>35</v>
      </c>
      <c r="T6" s="64" t="s">
        <v>36</v>
      </c>
      <c r="U6" s="65" t="s">
        <v>43</v>
      </c>
      <c r="V6" s="64" t="s">
        <v>42</v>
      </c>
      <c r="W6" s="64" t="s">
        <v>41</v>
      </c>
      <c r="X6" s="64" t="s">
        <v>40</v>
      </c>
      <c r="Y6" s="64" t="s">
        <v>39</v>
      </c>
      <c r="Z6" s="64" t="s">
        <v>38</v>
      </c>
      <c r="AA6" s="103"/>
      <c r="AB6" s="107"/>
    </row>
    <row r="7" spans="1:28" ht="20.1" customHeight="1">
      <c r="A7" s="66" t="s">
        <v>59</v>
      </c>
      <c r="B7" s="67">
        <v>55723.643</v>
      </c>
      <c r="C7" s="67">
        <v>53861.779</v>
      </c>
      <c r="D7" s="67">
        <v>65132.903</v>
      </c>
      <c r="E7" s="67">
        <v>72845.035</v>
      </c>
      <c r="F7" s="67">
        <v>82285.754</v>
      </c>
      <c r="G7" s="67">
        <v>88810.481</v>
      </c>
      <c r="H7" s="67">
        <v>99550.053</v>
      </c>
      <c r="I7" s="67">
        <v>102033.913</v>
      </c>
      <c r="J7" s="67">
        <v>91152.778</v>
      </c>
      <c r="K7" s="67">
        <v>83110.144</v>
      </c>
      <c r="L7" s="67">
        <v>62012.764</v>
      </c>
      <c r="M7" s="67">
        <v>61729.808</v>
      </c>
      <c r="N7" s="68">
        <f aca="true" t="shared" si="0" ref="N7:N40">IF(SUM(B7:M7)&lt;&gt;0,SUM(B7:M7),":")</f>
        <v>918249.0549999999</v>
      </c>
      <c r="O7" s="67">
        <v>59087.598</v>
      </c>
      <c r="P7" s="67">
        <v>59029.058</v>
      </c>
      <c r="Q7" s="67">
        <v>69750.474</v>
      </c>
      <c r="R7" s="67">
        <v>75209.727</v>
      </c>
      <c r="S7" s="67">
        <v>86044.891</v>
      </c>
      <c r="T7" s="67">
        <v>92012.14</v>
      </c>
      <c r="U7" s="67">
        <v>105632.053</v>
      </c>
      <c r="V7" s="67">
        <v>105703.468</v>
      </c>
      <c r="W7" s="67">
        <v>96639.674</v>
      </c>
      <c r="X7" s="67">
        <v>88300.316</v>
      </c>
      <c r="Y7" s="67">
        <v>66523.496</v>
      </c>
      <c r="Z7" s="67">
        <v>68759.741</v>
      </c>
      <c r="AA7" s="68">
        <f>IF(SUM(O7:Z7)&lt;&gt;0,SUM(O7:Z7),":")</f>
        <v>972692.636</v>
      </c>
      <c r="AB7" s="94">
        <f>((SUM(O7:Z7)/SUM(B7:M7))-1)*100</f>
        <v>5.929064745947388</v>
      </c>
    </row>
    <row r="8" spans="1:28" ht="20.1" customHeight="1">
      <c r="A8" s="18" t="s">
        <v>103</v>
      </c>
      <c r="B8" s="19">
        <v>1817.576</v>
      </c>
      <c r="C8" s="20">
        <v>1856.334</v>
      </c>
      <c r="D8" s="20">
        <v>2209.413</v>
      </c>
      <c r="E8" s="20">
        <v>2660.132</v>
      </c>
      <c r="F8" s="20">
        <v>2859.581</v>
      </c>
      <c r="G8" s="21">
        <v>2855.538</v>
      </c>
      <c r="H8" s="21">
        <v>3281.63</v>
      </c>
      <c r="I8" s="21">
        <v>3260.405</v>
      </c>
      <c r="J8" s="21">
        <v>3043.615</v>
      </c>
      <c r="K8" s="21">
        <v>2823.646</v>
      </c>
      <c r="L8" s="21">
        <v>2238.354</v>
      </c>
      <c r="M8" s="21">
        <v>2052.617</v>
      </c>
      <c r="N8" s="22">
        <f t="shared" si="0"/>
        <v>30958.841</v>
      </c>
      <c r="O8" s="19">
        <v>1966.259</v>
      </c>
      <c r="P8" s="20">
        <v>2089.083</v>
      </c>
      <c r="Q8" s="20">
        <v>1936.776</v>
      </c>
      <c r="R8" s="20">
        <v>2005.251</v>
      </c>
      <c r="S8" s="20">
        <v>2703.577</v>
      </c>
      <c r="T8" s="21">
        <v>2736.786</v>
      </c>
      <c r="U8" s="21">
        <v>3213.462</v>
      </c>
      <c r="V8" s="21">
        <v>3133.437</v>
      </c>
      <c r="W8" s="21">
        <v>2990.813</v>
      </c>
      <c r="X8" s="21">
        <v>2767.036</v>
      </c>
      <c r="Y8" s="21">
        <v>2318.544</v>
      </c>
      <c r="Z8" s="21">
        <v>2254.808</v>
      </c>
      <c r="AA8" s="22">
        <f>IF(SUM(O8:Z8)&lt;&gt;0,SUM(O8:Z8),":")</f>
        <v>30115.832000000006</v>
      </c>
      <c r="AB8" s="95">
        <f>((SUM(O8:Z8)/SUM(B8:M8))-1)*100</f>
        <v>-2.7229992233882228</v>
      </c>
    </row>
    <row r="9" spans="1:28" ht="20.1" customHeight="1">
      <c r="A9" s="23" t="s">
        <v>104</v>
      </c>
      <c r="B9" s="24">
        <v>311.991</v>
      </c>
      <c r="C9" s="25">
        <v>286.718</v>
      </c>
      <c r="D9" s="25">
        <v>324.201</v>
      </c>
      <c r="E9" s="25">
        <v>362.523</v>
      </c>
      <c r="F9" s="25">
        <v>501.317</v>
      </c>
      <c r="G9" s="26">
        <v>975.825</v>
      </c>
      <c r="H9" s="21">
        <v>1390.599</v>
      </c>
      <c r="I9" s="21">
        <v>1452.396</v>
      </c>
      <c r="J9" s="21">
        <v>921.961</v>
      </c>
      <c r="K9" s="21">
        <v>427.016</v>
      </c>
      <c r="L9" s="21">
        <v>315.488</v>
      </c>
      <c r="M9" s="21">
        <v>340.914</v>
      </c>
      <c r="N9" s="22">
        <f t="shared" si="0"/>
        <v>7610.949</v>
      </c>
      <c r="O9" s="24">
        <v>352.207</v>
      </c>
      <c r="P9" s="25">
        <v>334.689</v>
      </c>
      <c r="Q9" s="25">
        <v>366.203</v>
      </c>
      <c r="R9" s="25">
        <v>411.154</v>
      </c>
      <c r="S9" s="25">
        <v>622.014</v>
      </c>
      <c r="T9" s="26">
        <v>1171.437</v>
      </c>
      <c r="U9" s="26">
        <v>1699.632</v>
      </c>
      <c r="V9" s="26">
        <v>1684.644</v>
      </c>
      <c r="W9" s="26">
        <v>1172.583</v>
      </c>
      <c r="X9" s="26">
        <v>562.726</v>
      </c>
      <c r="Y9" s="26">
        <v>452.109</v>
      </c>
      <c r="Z9" s="26">
        <v>494.819</v>
      </c>
      <c r="AA9" s="22">
        <f aca="true" t="shared" si="1" ref="AA9:AA40">IF(SUM(O9:Z9)&lt;&gt;0,SUM(O9:Z9),":")</f>
        <v>9324.217</v>
      </c>
      <c r="AB9" s="95">
        <f aca="true" t="shared" si="2" ref="AB9:AB40">((SUM(O9:Z9)/SUM(B9:M9))-1)*100</f>
        <v>22.51056996965819</v>
      </c>
    </row>
    <row r="10" spans="1:28" ht="20.1" customHeight="1">
      <c r="A10" s="23" t="s">
        <v>105</v>
      </c>
      <c r="B10" s="24">
        <v>649.303</v>
      </c>
      <c r="C10" s="25">
        <v>638.12</v>
      </c>
      <c r="D10" s="25">
        <v>821.51</v>
      </c>
      <c r="E10" s="25">
        <v>956.678</v>
      </c>
      <c r="F10" s="25">
        <v>1092.539</v>
      </c>
      <c r="G10" s="26">
        <v>1328.075</v>
      </c>
      <c r="H10" s="21">
        <v>1494.935</v>
      </c>
      <c r="I10" s="21">
        <v>1506.583</v>
      </c>
      <c r="J10" s="21">
        <v>1358.21</v>
      </c>
      <c r="K10" s="21">
        <v>1089.549</v>
      </c>
      <c r="L10" s="21">
        <v>871.581</v>
      </c>
      <c r="M10" s="21">
        <v>864.921</v>
      </c>
      <c r="N10" s="22">
        <f t="shared" si="0"/>
        <v>12672.004</v>
      </c>
      <c r="O10" s="24">
        <v>711.611</v>
      </c>
      <c r="P10" s="25">
        <v>722.37</v>
      </c>
      <c r="Q10" s="25">
        <v>907.73</v>
      </c>
      <c r="R10" s="25">
        <v>975.675</v>
      </c>
      <c r="S10" s="25">
        <v>1103.672</v>
      </c>
      <c r="T10" s="26">
        <v>1348.177</v>
      </c>
      <c r="U10" s="26">
        <v>1584.206</v>
      </c>
      <c r="V10" s="26">
        <v>1573.745</v>
      </c>
      <c r="W10" s="26">
        <v>1478.105</v>
      </c>
      <c r="X10" s="26">
        <v>1225.588</v>
      </c>
      <c r="Y10" s="26">
        <v>994.899</v>
      </c>
      <c r="Z10" s="26">
        <v>1046.584</v>
      </c>
      <c r="AA10" s="22">
        <f>IF(SUM(O10:Z10)&lt;&gt;0,SUM(O10:Z10),":")</f>
        <v>13672.362000000001</v>
      </c>
      <c r="AB10" s="95">
        <f t="shared" si="2"/>
        <v>7.894236775809094</v>
      </c>
    </row>
    <row r="11" spans="1:28" ht="20.1" customHeight="1">
      <c r="A11" s="23" t="s">
        <v>106</v>
      </c>
      <c r="B11" s="24">
        <v>1854.13</v>
      </c>
      <c r="C11" s="25">
        <v>1872.931</v>
      </c>
      <c r="D11" s="25">
        <v>2282.557</v>
      </c>
      <c r="E11" s="25">
        <v>2402.197</v>
      </c>
      <c r="F11" s="25">
        <v>2631.635</v>
      </c>
      <c r="G11" s="26">
        <v>2895.624</v>
      </c>
      <c r="H11" s="21">
        <v>3195.14</v>
      </c>
      <c r="I11" s="21">
        <v>2927.393</v>
      </c>
      <c r="J11" s="21">
        <v>2845.032</v>
      </c>
      <c r="K11" s="21">
        <v>2822.697</v>
      </c>
      <c r="L11" s="21">
        <v>2261.523</v>
      </c>
      <c r="M11" s="21">
        <v>2104.646</v>
      </c>
      <c r="N11" s="22">
        <f t="shared" si="0"/>
        <v>30095.505</v>
      </c>
      <c r="O11" s="24">
        <v>2064.353</v>
      </c>
      <c r="P11" s="25">
        <v>2159.939</v>
      </c>
      <c r="Q11" s="25">
        <v>2538.415</v>
      </c>
      <c r="R11" s="25">
        <v>2569.129</v>
      </c>
      <c r="S11" s="25">
        <v>2904.048</v>
      </c>
      <c r="T11" s="26">
        <v>3140.864</v>
      </c>
      <c r="U11" s="26">
        <v>3480.953</v>
      </c>
      <c r="V11" s="26">
        <v>3131.773</v>
      </c>
      <c r="W11" s="26">
        <v>3053.033</v>
      </c>
      <c r="X11" s="26">
        <v>3042.096</v>
      </c>
      <c r="Y11" s="26">
        <v>2398.47</v>
      </c>
      <c r="Z11" s="26">
        <v>2280.069</v>
      </c>
      <c r="AA11" s="22">
        <f t="shared" si="1"/>
        <v>32763.142</v>
      </c>
      <c r="AB11" s="95">
        <f t="shared" si="2"/>
        <v>8.86390509147461</v>
      </c>
    </row>
    <row r="12" spans="1:28" ht="20.1" customHeight="1">
      <c r="A12" s="23" t="s">
        <v>107</v>
      </c>
      <c r="B12" s="24">
        <v>11708.343</v>
      </c>
      <c r="C12" s="25">
        <v>11562.591</v>
      </c>
      <c r="D12" s="25">
        <v>14357.887</v>
      </c>
      <c r="E12" s="25">
        <v>15683.137</v>
      </c>
      <c r="F12" s="25">
        <v>17893.241</v>
      </c>
      <c r="G12" s="26">
        <v>18316.734</v>
      </c>
      <c r="H12" s="21">
        <v>19625.743</v>
      </c>
      <c r="I12" s="21">
        <v>20255.751</v>
      </c>
      <c r="J12" s="21">
        <v>19263.574</v>
      </c>
      <c r="K12" s="21">
        <v>18926.255</v>
      </c>
      <c r="L12" s="21">
        <v>13470.542</v>
      </c>
      <c r="M12" s="21">
        <v>12872.632</v>
      </c>
      <c r="N12" s="22">
        <f t="shared" si="0"/>
        <v>193936.43000000002</v>
      </c>
      <c r="O12" s="24">
        <v>12226.69</v>
      </c>
      <c r="P12" s="25">
        <v>12384.17</v>
      </c>
      <c r="Q12" s="25">
        <v>15109.267</v>
      </c>
      <c r="R12" s="25">
        <v>15798.088</v>
      </c>
      <c r="S12" s="25">
        <v>18101.677</v>
      </c>
      <c r="T12" s="26">
        <v>18486.171</v>
      </c>
      <c r="U12" s="26">
        <v>20428.888</v>
      </c>
      <c r="V12" s="26">
        <v>20280.099</v>
      </c>
      <c r="W12" s="26">
        <v>20239.799</v>
      </c>
      <c r="X12" s="26">
        <v>19660.824</v>
      </c>
      <c r="Y12" s="26">
        <v>13971.638</v>
      </c>
      <c r="Z12" s="26">
        <v>13999.982</v>
      </c>
      <c r="AA12" s="22">
        <f t="shared" si="1"/>
        <v>200687.29299999998</v>
      </c>
      <c r="AB12" s="95">
        <f t="shared" si="2"/>
        <v>3.4809669333399462</v>
      </c>
    </row>
    <row r="13" spans="1:28" ht="20.1" customHeight="1">
      <c r="A13" s="23" t="s">
        <v>108</v>
      </c>
      <c r="B13" s="24">
        <v>127.698</v>
      </c>
      <c r="C13" s="25">
        <v>121.827</v>
      </c>
      <c r="D13" s="25">
        <v>162.494</v>
      </c>
      <c r="E13" s="25">
        <v>174.411</v>
      </c>
      <c r="F13" s="25">
        <v>200.502</v>
      </c>
      <c r="G13" s="26">
        <v>217.155</v>
      </c>
      <c r="H13" s="21">
        <v>230.818</v>
      </c>
      <c r="I13" s="21">
        <v>233.652</v>
      </c>
      <c r="J13" s="21">
        <v>207.006</v>
      </c>
      <c r="K13" s="21">
        <v>206.634</v>
      </c>
      <c r="L13" s="21">
        <v>145.37</v>
      </c>
      <c r="M13" s="21">
        <v>133.411</v>
      </c>
      <c r="N13" s="22">
        <f t="shared" si="0"/>
        <v>2160.978</v>
      </c>
      <c r="O13" s="24">
        <v>126.673</v>
      </c>
      <c r="P13" s="25">
        <v>127.811</v>
      </c>
      <c r="Q13" s="25">
        <v>157.596</v>
      </c>
      <c r="R13" s="25">
        <v>179.293</v>
      </c>
      <c r="S13" s="25">
        <v>200.537</v>
      </c>
      <c r="T13" s="26">
        <v>224.055</v>
      </c>
      <c r="U13" s="26">
        <v>227.231</v>
      </c>
      <c r="V13" s="26">
        <v>227.497</v>
      </c>
      <c r="W13" s="26">
        <v>214.518</v>
      </c>
      <c r="X13" s="26">
        <v>210.284</v>
      </c>
      <c r="Y13" s="26">
        <v>159.672</v>
      </c>
      <c r="Z13" s="26">
        <v>159.822</v>
      </c>
      <c r="AA13" s="22">
        <f t="shared" si="1"/>
        <v>2214.9890000000005</v>
      </c>
      <c r="AB13" s="95">
        <f t="shared" si="2"/>
        <v>2.4993775966252407</v>
      </c>
    </row>
    <row r="14" spans="1:28" ht="20.1" customHeight="1">
      <c r="A14" s="23" t="s">
        <v>109</v>
      </c>
      <c r="B14" s="24">
        <v>1696.795</v>
      </c>
      <c r="C14" s="25">
        <v>1715.433</v>
      </c>
      <c r="D14" s="25">
        <v>2113.431</v>
      </c>
      <c r="E14" s="25">
        <v>2391.401</v>
      </c>
      <c r="F14" s="25">
        <v>2667.991</v>
      </c>
      <c r="G14" s="26">
        <v>2991.649</v>
      </c>
      <c r="H14" s="21">
        <v>3237.804</v>
      </c>
      <c r="I14" s="21">
        <v>3150.799</v>
      </c>
      <c r="J14" s="21">
        <v>2737.235</v>
      </c>
      <c r="K14" s="21">
        <v>2686.258</v>
      </c>
      <c r="L14" s="21">
        <v>2116.104</v>
      </c>
      <c r="M14" s="21">
        <v>2040.12</v>
      </c>
      <c r="N14" s="22">
        <f t="shared" si="0"/>
        <v>29545.02</v>
      </c>
      <c r="O14" s="24">
        <v>1946.331</v>
      </c>
      <c r="P14" s="25">
        <v>1981.597</v>
      </c>
      <c r="Q14" s="25">
        <v>2460.497</v>
      </c>
      <c r="R14" s="25">
        <v>2584.486</v>
      </c>
      <c r="S14" s="25">
        <v>2931.551</v>
      </c>
      <c r="T14" s="26">
        <v>3254.976</v>
      </c>
      <c r="U14" s="26">
        <v>3511.306</v>
      </c>
      <c r="V14" s="26">
        <v>3435.748</v>
      </c>
      <c r="W14" s="26">
        <v>3005.348</v>
      </c>
      <c r="X14" s="26">
        <v>2900.82</v>
      </c>
      <c r="Y14" s="26">
        <v>2301.847</v>
      </c>
      <c r="Z14" s="26">
        <v>2281.202</v>
      </c>
      <c r="AA14" s="22">
        <f t="shared" si="1"/>
        <v>32595.709</v>
      </c>
      <c r="AB14" s="95">
        <f t="shared" si="2"/>
        <v>10.32556078824789</v>
      </c>
    </row>
    <row r="15" spans="1:28" ht="20.1" customHeight="1">
      <c r="A15" s="23" t="s">
        <v>110</v>
      </c>
      <c r="B15" s="24">
        <v>1193.377</v>
      </c>
      <c r="C15" s="25">
        <v>1091.972</v>
      </c>
      <c r="D15" s="25">
        <v>1347.345</v>
      </c>
      <c r="E15" s="25">
        <v>2227.095</v>
      </c>
      <c r="F15" s="25">
        <v>4112.577</v>
      </c>
      <c r="G15" s="26">
        <v>5617.275</v>
      </c>
      <c r="H15" s="27">
        <v>7014.031</v>
      </c>
      <c r="I15" s="27">
        <v>7427.749</v>
      </c>
      <c r="J15" s="27">
        <v>5810.847</v>
      </c>
      <c r="K15" s="21">
        <v>3382.557</v>
      </c>
      <c r="L15" s="21">
        <v>1452.899</v>
      </c>
      <c r="M15" s="21">
        <v>1418.678</v>
      </c>
      <c r="N15" s="22">
        <f t="shared" si="0"/>
        <v>42096.402</v>
      </c>
      <c r="O15" s="24">
        <v>1295.643</v>
      </c>
      <c r="P15" s="25">
        <v>1260.146</v>
      </c>
      <c r="Q15" s="25">
        <v>1564.712</v>
      </c>
      <c r="R15" s="25">
        <v>2258.706</v>
      </c>
      <c r="S15" s="25">
        <v>4371.155</v>
      </c>
      <c r="T15" s="26">
        <v>5758.329</v>
      </c>
      <c r="U15" s="26">
        <v>7576.26</v>
      </c>
      <c r="V15" s="26">
        <v>7785.589</v>
      </c>
      <c r="W15" s="26">
        <v>6417.788</v>
      </c>
      <c r="X15" s="26">
        <v>4022.715</v>
      </c>
      <c r="Y15" s="26">
        <v>1604.824</v>
      </c>
      <c r="Z15" s="26">
        <v>1627.504</v>
      </c>
      <c r="AA15" s="22">
        <f t="shared" si="1"/>
        <v>45543.37100000001</v>
      </c>
      <c r="AB15" s="95">
        <f t="shared" si="2"/>
        <v>8.188274617864021</v>
      </c>
    </row>
    <row r="16" spans="1:28" ht="20.1" customHeight="1">
      <c r="A16" s="23" t="s">
        <v>111</v>
      </c>
      <c r="B16" s="24">
        <v>9496.882</v>
      </c>
      <c r="C16" s="25">
        <v>9372.113</v>
      </c>
      <c r="D16" s="25">
        <v>11835.533</v>
      </c>
      <c r="E16" s="25">
        <v>14086.347</v>
      </c>
      <c r="F16" s="25">
        <v>15967.412</v>
      </c>
      <c r="G16" s="26">
        <v>17215.856</v>
      </c>
      <c r="H16" s="21">
        <v>19737.822</v>
      </c>
      <c r="I16" s="21">
        <v>20551.587</v>
      </c>
      <c r="J16" s="27">
        <v>17960.01</v>
      </c>
      <c r="K16" s="27">
        <v>16311.112</v>
      </c>
      <c r="L16" s="27">
        <v>11297.437</v>
      </c>
      <c r="M16" s="27">
        <v>10820.392</v>
      </c>
      <c r="N16" s="22">
        <f t="shared" si="0"/>
        <v>174652.503</v>
      </c>
      <c r="O16" s="24">
        <v>10576.079</v>
      </c>
      <c r="P16" s="25">
        <v>10841.422</v>
      </c>
      <c r="Q16" s="25">
        <v>13524.242</v>
      </c>
      <c r="R16" s="25">
        <v>15092.08</v>
      </c>
      <c r="S16" s="25">
        <v>17691.974</v>
      </c>
      <c r="T16" s="26">
        <v>19024.463</v>
      </c>
      <c r="U16" s="26">
        <v>22032.687</v>
      </c>
      <c r="V16" s="26">
        <v>22166.098</v>
      </c>
      <c r="W16" s="26">
        <v>19829.99</v>
      </c>
      <c r="X16" s="26">
        <v>18353.58</v>
      </c>
      <c r="Y16" s="26">
        <v>12408.391</v>
      </c>
      <c r="Z16" s="26">
        <v>12331.031</v>
      </c>
      <c r="AA16" s="22">
        <f t="shared" si="1"/>
        <v>193872.03699999998</v>
      </c>
      <c r="AB16" s="95">
        <f t="shared" si="2"/>
        <v>11.00444234686977</v>
      </c>
    </row>
    <row r="17" spans="1:28" ht="20.1" customHeight="1">
      <c r="A17" s="23" t="s">
        <v>112</v>
      </c>
      <c r="B17" s="24">
        <v>9330.402</v>
      </c>
      <c r="C17" s="25">
        <v>8973.519</v>
      </c>
      <c r="D17" s="25">
        <v>10519.596</v>
      </c>
      <c r="E17" s="25">
        <v>11754.598</v>
      </c>
      <c r="F17" s="25">
        <v>12887.801</v>
      </c>
      <c r="G17" s="26">
        <v>12990.793</v>
      </c>
      <c r="H17" s="27">
        <v>14637.298</v>
      </c>
      <c r="I17" s="27">
        <v>15051.15</v>
      </c>
      <c r="J17" s="27">
        <v>12976.938</v>
      </c>
      <c r="K17" s="21">
        <v>12573.842</v>
      </c>
      <c r="L17" s="21">
        <v>9279.859</v>
      </c>
      <c r="M17" s="21">
        <v>9891.773</v>
      </c>
      <c r="N17" s="22">
        <f t="shared" si="0"/>
        <v>140867.569</v>
      </c>
      <c r="O17" s="24">
        <v>9496.004</v>
      </c>
      <c r="P17" s="25">
        <v>9417.457</v>
      </c>
      <c r="Q17" s="25">
        <v>10762.407</v>
      </c>
      <c r="R17" s="25">
        <v>12357.616</v>
      </c>
      <c r="S17" s="25">
        <v>13084.979</v>
      </c>
      <c r="T17" s="26">
        <v>13145.572</v>
      </c>
      <c r="U17" s="26">
        <v>15149.533</v>
      </c>
      <c r="V17" s="26">
        <v>14960.069</v>
      </c>
      <c r="W17" s="26">
        <v>13186.592</v>
      </c>
      <c r="X17" s="26">
        <v>12800.607</v>
      </c>
      <c r="Y17" s="26">
        <v>9949.68</v>
      </c>
      <c r="Z17" s="26">
        <v>10946.598</v>
      </c>
      <c r="AA17" s="22">
        <f t="shared" si="1"/>
        <v>145257.114</v>
      </c>
      <c r="AB17" s="95">
        <f t="shared" si="2"/>
        <v>3.1160791878221517</v>
      </c>
    </row>
    <row r="18" spans="1:28" ht="20.1" customHeight="1">
      <c r="A18" s="23" t="s">
        <v>113</v>
      </c>
      <c r="B18" s="24">
        <v>166.761</v>
      </c>
      <c r="C18" s="25">
        <v>155.406</v>
      </c>
      <c r="D18" s="25">
        <v>216.813</v>
      </c>
      <c r="E18" s="25">
        <v>380.684</v>
      </c>
      <c r="F18" s="25">
        <v>658.218</v>
      </c>
      <c r="G18" s="26">
        <v>839.919</v>
      </c>
      <c r="H18" s="21">
        <v>1152.439</v>
      </c>
      <c r="I18" s="21">
        <v>1172.321</v>
      </c>
      <c r="J18" s="27">
        <v>883.847</v>
      </c>
      <c r="K18" s="27">
        <v>547.767</v>
      </c>
      <c r="L18" s="27">
        <v>208.369</v>
      </c>
      <c r="M18" s="27">
        <v>189.154</v>
      </c>
      <c r="N18" s="22">
        <f t="shared" si="0"/>
        <v>6571.6979999999985</v>
      </c>
      <c r="O18" s="24">
        <v>173.905</v>
      </c>
      <c r="P18" s="25">
        <v>174.996</v>
      </c>
      <c r="Q18" s="25">
        <v>243.427</v>
      </c>
      <c r="R18" s="25">
        <v>389.458</v>
      </c>
      <c r="S18" s="25">
        <v>715.45</v>
      </c>
      <c r="T18" s="26">
        <v>963.074</v>
      </c>
      <c r="U18" s="26">
        <v>1383.725</v>
      </c>
      <c r="V18" s="26">
        <v>1322.025</v>
      </c>
      <c r="W18" s="26">
        <v>1012.613</v>
      </c>
      <c r="X18" s="26">
        <v>656.37</v>
      </c>
      <c r="Y18" s="26">
        <v>230.064</v>
      </c>
      <c r="Z18" s="26">
        <v>210.356</v>
      </c>
      <c r="AA18" s="22">
        <f t="shared" si="1"/>
        <v>7475.463</v>
      </c>
      <c r="AB18" s="95">
        <f t="shared" si="2"/>
        <v>13.752381804519942</v>
      </c>
    </row>
    <row r="19" spans="1:28" ht="20.1" customHeight="1">
      <c r="A19" s="23" t="s">
        <v>114</v>
      </c>
      <c r="B19" s="24">
        <v>7597.063</v>
      </c>
      <c r="C19" s="25">
        <v>7269.876</v>
      </c>
      <c r="D19" s="25">
        <v>8920.973</v>
      </c>
      <c r="E19" s="25">
        <v>10615.838</v>
      </c>
      <c r="F19" s="25">
        <v>11528.761</v>
      </c>
      <c r="G19" s="26">
        <v>12365.912</v>
      </c>
      <c r="H19" s="21">
        <v>13848.766</v>
      </c>
      <c r="I19" s="21">
        <v>14320.024</v>
      </c>
      <c r="J19" s="21">
        <v>12903.907</v>
      </c>
      <c r="K19" s="21">
        <v>11486.015</v>
      </c>
      <c r="L19" s="21">
        <v>8468.135</v>
      </c>
      <c r="M19" s="21">
        <v>8339.951</v>
      </c>
      <c r="N19" s="22">
        <f t="shared" si="0"/>
        <v>127665.22099999999</v>
      </c>
      <c r="O19" s="24">
        <v>7990.002</v>
      </c>
      <c r="P19" s="25">
        <v>8030.288</v>
      </c>
      <c r="Q19" s="25">
        <v>9523.713</v>
      </c>
      <c r="R19" s="25">
        <v>10733.527</v>
      </c>
      <c r="S19" s="25">
        <v>12066.943</v>
      </c>
      <c r="T19" s="26">
        <v>12825.83</v>
      </c>
      <c r="U19" s="26">
        <v>14712.683</v>
      </c>
      <c r="V19" s="26">
        <v>14826.238</v>
      </c>
      <c r="W19" s="26">
        <v>13488.789</v>
      </c>
      <c r="X19" s="26">
        <v>11963.985</v>
      </c>
      <c r="Y19" s="26">
        <v>9051.379</v>
      </c>
      <c r="Z19" s="26">
        <v>9291.597</v>
      </c>
      <c r="AA19" s="22">
        <f t="shared" si="1"/>
        <v>134504.97400000002</v>
      </c>
      <c r="AB19" s="95">
        <f t="shared" si="2"/>
        <v>5.357569545115215</v>
      </c>
    </row>
    <row r="20" spans="1:28" ht="20.1" customHeight="1">
      <c r="A20" s="23" t="s">
        <v>115</v>
      </c>
      <c r="B20" s="24">
        <v>266.901</v>
      </c>
      <c r="C20" s="25">
        <v>245.305</v>
      </c>
      <c r="D20" s="25">
        <v>341.318</v>
      </c>
      <c r="E20" s="25">
        <v>566.41</v>
      </c>
      <c r="F20" s="25">
        <v>761.1</v>
      </c>
      <c r="G20" s="26">
        <v>848.491</v>
      </c>
      <c r="H20" s="21">
        <v>1042.322</v>
      </c>
      <c r="I20" s="21">
        <v>1092.384</v>
      </c>
      <c r="J20" s="21">
        <v>938.495</v>
      </c>
      <c r="K20" s="21">
        <v>762.881</v>
      </c>
      <c r="L20" s="21">
        <v>405.956</v>
      </c>
      <c r="M20" s="21">
        <v>319.224</v>
      </c>
      <c r="N20" s="22">
        <f t="shared" si="0"/>
        <v>7590.787</v>
      </c>
      <c r="O20" s="24">
        <v>290.9</v>
      </c>
      <c r="P20" s="25">
        <v>283.688</v>
      </c>
      <c r="Q20" s="25">
        <v>416.466</v>
      </c>
      <c r="R20" s="25">
        <v>602.24</v>
      </c>
      <c r="S20" s="25">
        <v>901.195</v>
      </c>
      <c r="T20" s="26">
        <v>1011.528</v>
      </c>
      <c r="U20" s="26">
        <v>1218.73</v>
      </c>
      <c r="V20" s="26">
        <v>1260.117</v>
      </c>
      <c r="W20" s="26">
        <v>1096.334</v>
      </c>
      <c r="X20" s="26">
        <v>1007.761</v>
      </c>
      <c r="Y20" s="26">
        <v>485.768</v>
      </c>
      <c r="Z20" s="26">
        <v>387.09</v>
      </c>
      <c r="AA20" s="22">
        <f t="shared" si="1"/>
        <v>8961.817</v>
      </c>
      <c r="AB20" s="95">
        <f t="shared" si="2"/>
        <v>18.061763556268918</v>
      </c>
    </row>
    <row r="21" spans="1:28" ht="20.1" customHeight="1">
      <c r="A21" s="23" t="s">
        <v>116</v>
      </c>
      <c r="B21" s="24">
        <v>319.462</v>
      </c>
      <c r="C21" s="25">
        <v>294.333</v>
      </c>
      <c r="D21" s="25">
        <v>369.701</v>
      </c>
      <c r="E21" s="25">
        <v>407.212</v>
      </c>
      <c r="F21" s="25">
        <v>464.323</v>
      </c>
      <c r="G21" s="26">
        <v>514.698</v>
      </c>
      <c r="H21" s="21">
        <v>552.644</v>
      </c>
      <c r="I21" s="21">
        <v>546.332</v>
      </c>
      <c r="J21" s="21">
        <v>469.108</v>
      </c>
      <c r="K21" s="21">
        <v>446.661</v>
      </c>
      <c r="L21" s="21">
        <v>380.326</v>
      </c>
      <c r="M21" s="21">
        <v>381.056</v>
      </c>
      <c r="N21" s="22">
        <f t="shared" si="0"/>
        <v>5145.855999999999</v>
      </c>
      <c r="O21" s="24">
        <v>352.601</v>
      </c>
      <c r="P21" s="25">
        <v>334.73</v>
      </c>
      <c r="Q21" s="25">
        <v>414.207</v>
      </c>
      <c r="R21" s="25">
        <v>421.484</v>
      </c>
      <c r="S21" s="25">
        <v>475.231</v>
      </c>
      <c r="T21" s="26">
        <v>519.845</v>
      </c>
      <c r="U21" s="26">
        <v>555.092</v>
      </c>
      <c r="V21" s="26">
        <v>557.813</v>
      </c>
      <c r="W21" s="26">
        <v>493.663</v>
      </c>
      <c r="X21" s="26">
        <v>476.052</v>
      </c>
      <c r="Y21" s="26">
        <v>383.505</v>
      </c>
      <c r="Z21" s="26">
        <v>399.937</v>
      </c>
      <c r="AA21" s="22">
        <f t="shared" si="1"/>
        <v>5384.16</v>
      </c>
      <c r="AB21" s="95">
        <f t="shared" si="2"/>
        <v>4.63098850803445</v>
      </c>
    </row>
    <row r="22" spans="1:28" ht="20.1" customHeight="1">
      <c r="A22" s="23" t="s">
        <v>117</v>
      </c>
      <c r="B22" s="24">
        <v>256.974</v>
      </c>
      <c r="C22" s="25">
        <v>240.974</v>
      </c>
      <c r="D22" s="25">
        <v>284.033</v>
      </c>
      <c r="E22" s="25">
        <v>338.835</v>
      </c>
      <c r="F22" s="25">
        <v>398.327</v>
      </c>
      <c r="G22" s="26">
        <v>409.294</v>
      </c>
      <c r="H22" s="21">
        <v>419.566</v>
      </c>
      <c r="I22" s="21">
        <v>434.365</v>
      </c>
      <c r="J22" s="21">
        <v>415.294</v>
      </c>
      <c r="K22" s="21">
        <v>415.821</v>
      </c>
      <c r="L22" s="21">
        <v>313.121</v>
      </c>
      <c r="M22" s="21">
        <v>300.785</v>
      </c>
      <c r="N22" s="22">
        <f t="shared" si="0"/>
        <v>4227.388999999999</v>
      </c>
      <c r="O22" s="24">
        <v>299.59</v>
      </c>
      <c r="P22" s="25">
        <v>283.891</v>
      </c>
      <c r="Q22" s="25">
        <v>330.386</v>
      </c>
      <c r="R22" s="25">
        <v>379.443</v>
      </c>
      <c r="S22" s="25">
        <v>449.543</v>
      </c>
      <c r="T22" s="26">
        <v>468.278</v>
      </c>
      <c r="U22" s="26">
        <v>472.843</v>
      </c>
      <c r="V22" s="26">
        <v>481.508</v>
      </c>
      <c r="W22" s="26">
        <v>459.864</v>
      </c>
      <c r="X22" s="26">
        <v>445.71</v>
      </c>
      <c r="Y22" s="26">
        <v>356.896</v>
      </c>
      <c r="Z22" s="26">
        <v>359.609</v>
      </c>
      <c r="AA22" s="22">
        <f t="shared" si="1"/>
        <v>4787.561000000001</v>
      </c>
      <c r="AB22" s="95">
        <f t="shared" si="2"/>
        <v>13.251016170974594</v>
      </c>
    </row>
    <row r="23" spans="1:28" ht="20.1" customHeight="1">
      <c r="A23" s="23" t="s">
        <v>118</v>
      </c>
      <c r="B23" s="24">
        <v>141.553</v>
      </c>
      <c r="C23" s="25">
        <v>149.261</v>
      </c>
      <c r="D23" s="25">
        <v>177.748</v>
      </c>
      <c r="E23" s="25">
        <v>233.869</v>
      </c>
      <c r="F23" s="25">
        <v>248.165</v>
      </c>
      <c r="G23" s="26">
        <v>244.206</v>
      </c>
      <c r="H23" s="21">
        <v>269.176</v>
      </c>
      <c r="I23" s="21">
        <v>290.356</v>
      </c>
      <c r="J23" s="21">
        <v>263.799</v>
      </c>
      <c r="K23" s="21">
        <v>243.72</v>
      </c>
      <c r="L23" s="21">
        <v>198.946</v>
      </c>
      <c r="M23" s="21">
        <v>190.952</v>
      </c>
      <c r="N23" s="22">
        <f t="shared" si="0"/>
        <v>2651.7509999999993</v>
      </c>
      <c r="O23" s="24">
        <v>165.143</v>
      </c>
      <c r="P23" s="25">
        <v>181.066</v>
      </c>
      <c r="Q23" s="25">
        <v>228.582</v>
      </c>
      <c r="R23" s="25">
        <v>260.311</v>
      </c>
      <c r="S23" s="25">
        <v>272.85</v>
      </c>
      <c r="T23" s="26">
        <v>262.18</v>
      </c>
      <c r="U23" s="26">
        <v>294.609</v>
      </c>
      <c r="V23" s="26">
        <v>295.591</v>
      </c>
      <c r="W23" s="26">
        <v>284.488</v>
      </c>
      <c r="X23" s="26">
        <v>277.679</v>
      </c>
      <c r="Y23" s="26">
        <v>229.082</v>
      </c>
      <c r="Z23" s="26">
        <v>232.661</v>
      </c>
      <c r="AA23" s="22">
        <f t="shared" si="1"/>
        <v>2984.2419999999997</v>
      </c>
      <c r="AB23" s="95">
        <f t="shared" si="2"/>
        <v>12.538545285737634</v>
      </c>
    </row>
    <row r="24" spans="1:28" ht="20.1" customHeight="1">
      <c r="A24" s="23" t="s">
        <v>119</v>
      </c>
      <c r="B24" s="24">
        <v>618.079</v>
      </c>
      <c r="C24" s="25">
        <v>593.555</v>
      </c>
      <c r="D24" s="25">
        <v>734.142</v>
      </c>
      <c r="E24" s="25">
        <v>832.834</v>
      </c>
      <c r="F24" s="25">
        <v>889.794</v>
      </c>
      <c r="G24" s="26">
        <v>962.939</v>
      </c>
      <c r="H24" s="21">
        <v>1075.252</v>
      </c>
      <c r="I24" s="21">
        <v>1078.72</v>
      </c>
      <c r="J24" s="21">
        <v>1011.625</v>
      </c>
      <c r="K24" s="21">
        <v>934.344</v>
      </c>
      <c r="L24" s="21">
        <v>752.491</v>
      </c>
      <c r="M24" s="21">
        <v>744.577</v>
      </c>
      <c r="N24" s="22">
        <f t="shared" si="0"/>
        <v>10228.351999999999</v>
      </c>
      <c r="O24" s="24">
        <v>713.715</v>
      </c>
      <c r="P24" s="25">
        <v>699.171</v>
      </c>
      <c r="Q24" s="25">
        <v>864.379</v>
      </c>
      <c r="R24" s="25">
        <v>945.56</v>
      </c>
      <c r="S24" s="25">
        <v>1034.856</v>
      </c>
      <c r="T24" s="26">
        <v>1075.345</v>
      </c>
      <c r="U24" s="26">
        <v>1183.436</v>
      </c>
      <c r="V24" s="26">
        <v>1176.956</v>
      </c>
      <c r="W24" s="26">
        <v>1121.01</v>
      </c>
      <c r="X24" s="26">
        <v>1065.768</v>
      </c>
      <c r="Y24" s="26">
        <v>884.785</v>
      </c>
      <c r="Z24" s="26">
        <v>903.17</v>
      </c>
      <c r="AA24" s="22">
        <f t="shared" si="1"/>
        <v>11668.151</v>
      </c>
      <c r="AB24" s="95">
        <f t="shared" si="2"/>
        <v>14.076549184071885</v>
      </c>
    </row>
    <row r="25" spans="1:28" ht="20.1" customHeight="1">
      <c r="A25" s="23" t="s">
        <v>120</v>
      </c>
      <c r="B25" s="24">
        <v>209.516</v>
      </c>
      <c r="C25" s="25">
        <v>208.896</v>
      </c>
      <c r="D25" s="25">
        <v>275.334</v>
      </c>
      <c r="E25" s="25">
        <v>393.315</v>
      </c>
      <c r="F25" s="25">
        <v>441.921</v>
      </c>
      <c r="G25" s="26">
        <v>459.298</v>
      </c>
      <c r="H25" s="21">
        <v>548.107</v>
      </c>
      <c r="I25" s="21">
        <v>585.218</v>
      </c>
      <c r="J25" s="21">
        <v>502.896</v>
      </c>
      <c r="K25" s="21">
        <v>464.557</v>
      </c>
      <c r="L25" s="21">
        <v>283.648</v>
      </c>
      <c r="M25" s="21">
        <v>246.851</v>
      </c>
      <c r="N25" s="22">
        <f t="shared" si="0"/>
        <v>4619.557</v>
      </c>
      <c r="O25" s="24">
        <v>236.555</v>
      </c>
      <c r="P25" s="25">
        <v>236.648</v>
      </c>
      <c r="Q25" s="25">
        <v>327.525</v>
      </c>
      <c r="R25" s="25">
        <v>415.413</v>
      </c>
      <c r="S25" s="25">
        <v>476.921</v>
      </c>
      <c r="T25" s="26">
        <v>490.381</v>
      </c>
      <c r="U25" s="26">
        <v>580.475</v>
      </c>
      <c r="V25" s="26">
        <v>598.366</v>
      </c>
      <c r="W25" s="26">
        <v>531.962</v>
      </c>
      <c r="X25" s="26">
        <v>512.794</v>
      </c>
      <c r="Y25" s="26">
        <v>347.081</v>
      </c>
      <c r="Z25" s="26">
        <v>326.325</v>
      </c>
      <c r="AA25" s="22">
        <f t="shared" si="1"/>
        <v>5080.446</v>
      </c>
      <c r="AB25" s="95">
        <f t="shared" si="2"/>
        <v>9.976909041278216</v>
      </c>
    </row>
    <row r="26" spans="1:28" ht="20.1" customHeight="1">
      <c r="A26" s="23" t="s">
        <v>121</v>
      </c>
      <c r="B26" s="24">
        <v>4069.046</v>
      </c>
      <c r="C26" s="25">
        <v>3977.418</v>
      </c>
      <c r="D26" s="25">
        <v>4654.178</v>
      </c>
      <c r="E26" s="25">
        <v>5320.956</v>
      </c>
      <c r="F26" s="25">
        <v>6067.655</v>
      </c>
      <c r="G26" s="26">
        <v>5962.631</v>
      </c>
      <c r="H26" s="21">
        <v>6571.92</v>
      </c>
      <c r="I26" s="21">
        <v>6592.365</v>
      </c>
      <c r="J26" s="21">
        <v>6119.316</v>
      </c>
      <c r="K26" s="27">
        <v>5930.716</v>
      </c>
      <c r="L26" s="27">
        <v>4700.429</v>
      </c>
      <c r="M26" s="27">
        <v>4604.308</v>
      </c>
      <c r="N26" s="22">
        <f t="shared" si="0"/>
        <v>64570.93799999999</v>
      </c>
      <c r="O26" s="24">
        <v>4489.479</v>
      </c>
      <c r="P26" s="25">
        <v>4512.292</v>
      </c>
      <c r="Q26" s="25">
        <v>5252.915</v>
      </c>
      <c r="R26" s="25">
        <v>5840.393</v>
      </c>
      <c r="S26" s="25">
        <v>6411.912</v>
      </c>
      <c r="T26" s="26">
        <v>6207.078</v>
      </c>
      <c r="U26" s="26">
        <v>7078.863</v>
      </c>
      <c r="V26" s="26">
        <v>7119.431</v>
      </c>
      <c r="W26" s="26">
        <v>6576.72</v>
      </c>
      <c r="X26" s="26">
        <v>6449.416</v>
      </c>
      <c r="Y26" s="26">
        <v>5165.683</v>
      </c>
      <c r="Z26" s="26">
        <v>5213.813</v>
      </c>
      <c r="AA26" s="22">
        <f t="shared" si="1"/>
        <v>70317.995</v>
      </c>
      <c r="AB26" s="95">
        <f t="shared" si="2"/>
        <v>8.900377132511238</v>
      </c>
    </row>
    <row r="27" spans="1:28" ht="20.1" customHeight="1">
      <c r="A27" s="23" t="s">
        <v>122</v>
      </c>
      <c r="B27" s="24">
        <v>1751.044</v>
      </c>
      <c r="C27" s="25">
        <v>1718.104</v>
      </c>
      <c r="D27" s="25">
        <v>2100.017</v>
      </c>
      <c r="E27" s="25">
        <v>2182.653</v>
      </c>
      <c r="F27" s="25">
        <v>2363.428</v>
      </c>
      <c r="G27" s="26">
        <v>2520.214</v>
      </c>
      <c r="H27" s="21">
        <v>2739.213</v>
      </c>
      <c r="I27" s="21">
        <v>2775.665</v>
      </c>
      <c r="J27" s="21">
        <v>2622.134</v>
      </c>
      <c r="K27" s="21">
        <v>2279.362</v>
      </c>
      <c r="L27" s="21">
        <v>1843.174</v>
      </c>
      <c r="M27" s="21">
        <v>1858.999</v>
      </c>
      <c r="N27" s="22">
        <f t="shared" si="0"/>
        <v>26754.007</v>
      </c>
      <c r="O27" s="24">
        <v>1770.425</v>
      </c>
      <c r="P27" s="25">
        <v>1780.026</v>
      </c>
      <c r="Q27" s="25">
        <v>2151.897</v>
      </c>
      <c r="R27" s="25">
        <v>2099.28</v>
      </c>
      <c r="S27" s="25">
        <v>2373.298</v>
      </c>
      <c r="T27" s="26">
        <v>2450.672</v>
      </c>
      <c r="U27" s="26">
        <v>2776.608</v>
      </c>
      <c r="V27" s="26">
        <v>2723.254</v>
      </c>
      <c r="W27" s="26">
        <v>2665.489</v>
      </c>
      <c r="X27" s="26">
        <v>2398.405</v>
      </c>
      <c r="Y27" s="26">
        <v>1946.072</v>
      </c>
      <c r="Z27" s="26">
        <v>2046.085</v>
      </c>
      <c r="AA27" s="22">
        <f t="shared" si="1"/>
        <v>27181.511</v>
      </c>
      <c r="AB27" s="95">
        <f t="shared" si="2"/>
        <v>1.597906436968488</v>
      </c>
    </row>
    <row r="28" spans="1:28" ht="20.1" customHeight="1">
      <c r="A28" s="23" t="s">
        <v>123</v>
      </c>
      <c r="B28" s="24">
        <v>1718.995</v>
      </c>
      <c r="C28" s="25">
        <v>1701.417</v>
      </c>
      <c r="D28" s="25">
        <v>1957.806</v>
      </c>
      <c r="E28" s="25">
        <v>2213.72</v>
      </c>
      <c r="F28" s="25">
        <v>2565.308</v>
      </c>
      <c r="G28" s="26">
        <v>2967.02</v>
      </c>
      <c r="H28" s="21">
        <v>3254.547</v>
      </c>
      <c r="I28" s="21">
        <v>3186.422</v>
      </c>
      <c r="J28" s="21">
        <v>2927.441</v>
      </c>
      <c r="K28" s="21">
        <v>2427.35</v>
      </c>
      <c r="L28" s="21">
        <v>2004.618</v>
      </c>
      <c r="M28" s="21">
        <v>1982.795</v>
      </c>
      <c r="N28" s="22">
        <f t="shared" si="0"/>
        <v>28907.439</v>
      </c>
      <c r="O28" s="24">
        <v>1955.253</v>
      </c>
      <c r="P28" s="25">
        <v>1949.7</v>
      </c>
      <c r="Q28" s="25">
        <v>2204.92</v>
      </c>
      <c r="R28" s="25">
        <v>2439.266</v>
      </c>
      <c r="S28" s="25">
        <v>2797.539</v>
      </c>
      <c r="T28" s="26">
        <v>3171.901</v>
      </c>
      <c r="U28" s="26">
        <v>3502.298</v>
      </c>
      <c r="V28" s="26">
        <v>3482.817</v>
      </c>
      <c r="W28" s="26">
        <v>3284.762</v>
      </c>
      <c r="X28" s="26">
        <v>2761.278</v>
      </c>
      <c r="Y28" s="26">
        <v>2359.552</v>
      </c>
      <c r="Z28" s="26">
        <v>2357.456</v>
      </c>
      <c r="AA28" s="22">
        <f t="shared" si="1"/>
        <v>32266.742</v>
      </c>
      <c r="AB28" s="95">
        <f t="shared" si="2"/>
        <v>11.620894538599558</v>
      </c>
    </row>
    <row r="29" spans="1:28" ht="20.1" customHeight="1">
      <c r="A29" s="23" t="s">
        <v>124</v>
      </c>
      <c r="B29" s="24">
        <v>2000.508</v>
      </c>
      <c r="C29" s="25">
        <v>1928.087</v>
      </c>
      <c r="D29" s="25">
        <v>2420.023</v>
      </c>
      <c r="E29" s="25">
        <v>3025.639</v>
      </c>
      <c r="F29" s="25">
        <v>3292.913</v>
      </c>
      <c r="G29" s="26">
        <v>3519.61</v>
      </c>
      <c r="H29" s="21">
        <v>3991.036</v>
      </c>
      <c r="I29" s="21">
        <v>4181.933</v>
      </c>
      <c r="J29" s="21">
        <v>3713.303</v>
      </c>
      <c r="K29" s="21">
        <v>3361.709</v>
      </c>
      <c r="L29" s="21">
        <v>2301.991</v>
      </c>
      <c r="M29" s="21">
        <v>2269.062</v>
      </c>
      <c r="N29" s="22">
        <f t="shared" si="0"/>
        <v>36005.814</v>
      </c>
      <c r="O29" s="24">
        <v>2180.275</v>
      </c>
      <c r="P29" s="25">
        <v>2217.209</v>
      </c>
      <c r="Q29" s="25">
        <v>2722.606</v>
      </c>
      <c r="R29" s="25">
        <v>3251.85</v>
      </c>
      <c r="S29" s="25">
        <v>3724.11</v>
      </c>
      <c r="T29" s="26">
        <v>3904.732</v>
      </c>
      <c r="U29" s="26">
        <v>4480.139</v>
      </c>
      <c r="V29" s="26">
        <v>4690.153</v>
      </c>
      <c r="W29" s="26">
        <v>4257.952</v>
      </c>
      <c r="X29" s="26">
        <v>3958.885</v>
      </c>
      <c r="Y29" s="26">
        <v>2763.566</v>
      </c>
      <c r="Z29" s="26">
        <v>2778.567</v>
      </c>
      <c r="AA29" s="22">
        <f t="shared" si="1"/>
        <v>40930.044</v>
      </c>
      <c r="AB29" s="95">
        <f t="shared" si="2"/>
        <v>13.676207959081289</v>
      </c>
    </row>
    <row r="30" spans="1:28" ht="20.1" customHeight="1">
      <c r="A30" s="23" t="s">
        <v>125</v>
      </c>
      <c r="B30" s="24">
        <v>800.361</v>
      </c>
      <c r="C30" s="25">
        <v>748.383</v>
      </c>
      <c r="D30" s="25">
        <v>879.055</v>
      </c>
      <c r="E30" s="25">
        <v>1025.725</v>
      </c>
      <c r="F30" s="25">
        <v>1066.544</v>
      </c>
      <c r="G30" s="26">
        <v>1186.761</v>
      </c>
      <c r="H30" s="21">
        <v>1311.14</v>
      </c>
      <c r="I30" s="21">
        <v>1329.863</v>
      </c>
      <c r="J30" s="21">
        <v>1239.299</v>
      </c>
      <c r="K30" s="21">
        <v>1090.903</v>
      </c>
      <c r="L30" s="21">
        <v>954.481</v>
      </c>
      <c r="M30" s="21">
        <v>948.196</v>
      </c>
      <c r="N30" s="22">
        <f t="shared" si="0"/>
        <v>12580.711000000001</v>
      </c>
      <c r="O30" s="24">
        <v>923.427</v>
      </c>
      <c r="P30" s="25">
        <v>913.013</v>
      </c>
      <c r="Q30" s="25">
        <v>1042.398</v>
      </c>
      <c r="R30" s="25">
        <v>1140.023</v>
      </c>
      <c r="S30" s="25">
        <v>1272.96</v>
      </c>
      <c r="T30" s="26">
        <v>1363.854</v>
      </c>
      <c r="U30" s="26">
        <v>1539.062</v>
      </c>
      <c r="V30" s="26">
        <v>1596.717</v>
      </c>
      <c r="W30" s="26">
        <v>1528.916</v>
      </c>
      <c r="X30" s="26">
        <v>1385.783</v>
      </c>
      <c r="Y30" s="26">
        <v>1197.198</v>
      </c>
      <c r="Z30" s="26">
        <v>1250.368</v>
      </c>
      <c r="AA30" s="22">
        <f t="shared" si="1"/>
        <v>15153.719000000001</v>
      </c>
      <c r="AB30" s="95">
        <f t="shared" si="2"/>
        <v>20.452007839620514</v>
      </c>
    </row>
    <row r="31" spans="1:28" ht="20.1" customHeight="1">
      <c r="A31" s="23" t="s">
        <v>126</v>
      </c>
      <c r="B31" s="24">
        <v>73.096</v>
      </c>
      <c r="C31" s="25">
        <v>72.252</v>
      </c>
      <c r="D31" s="25">
        <v>90.902</v>
      </c>
      <c r="E31" s="25">
        <v>112.31</v>
      </c>
      <c r="F31" s="25">
        <v>128.07</v>
      </c>
      <c r="G31" s="26">
        <v>149.291</v>
      </c>
      <c r="H31" s="21">
        <v>171.445</v>
      </c>
      <c r="I31" s="21">
        <v>179.59</v>
      </c>
      <c r="J31" s="21">
        <v>157.02</v>
      </c>
      <c r="K31" s="21">
        <v>127.953</v>
      </c>
      <c r="L31" s="21">
        <v>93.8</v>
      </c>
      <c r="M31" s="21">
        <v>80.274</v>
      </c>
      <c r="N31" s="22">
        <f t="shared" si="0"/>
        <v>1436.0030000000002</v>
      </c>
      <c r="O31" s="24">
        <v>73.494</v>
      </c>
      <c r="P31" s="25">
        <v>77.976</v>
      </c>
      <c r="Q31" s="25">
        <v>93.923</v>
      </c>
      <c r="R31" s="25">
        <v>100.549</v>
      </c>
      <c r="S31" s="25">
        <v>116.499</v>
      </c>
      <c r="T31" s="26">
        <v>135.757</v>
      </c>
      <c r="U31" s="26">
        <v>163.219</v>
      </c>
      <c r="V31" s="26">
        <v>165.069</v>
      </c>
      <c r="W31" s="26">
        <v>151.446</v>
      </c>
      <c r="X31" s="26">
        <v>131.941</v>
      </c>
      <c r="Y31" s="26">
        <v>98.97</v>
      </c>
      <c r="Z31" s="26">
        <v>95.309</v>
      </c>
      <c r="AA31" s="22">
        <f t="shared" si="1"/>
        <v>1404.152</v>
      </c>
      <c r="AB31" s="95">
        <f t="shared" si="2"/>
        <v>-2.21803157792847</v>
      </c>
    </row>
    <row r="32" spans="1:28" ht="20.1" customHeight="1">
      <c r="A32" s="23" t="s">
        <v>127</v>
      </c>
      <c r="B32" s="24">
        <v>82.613</v>
      </c>
      <c r="C32" s="25">
        <v>80.303</v>
      </c>
      <c r="D32" s="25">
        <v>100.387</v>
      </c>
      <c r="E32" s="25">
        <v>115.763</v>
      </c>
      <c r="F32" s="25">
        <v>124.913</v>
      </c>
      <c r="G32" s="26">
        <v>212.577</v>
      </c>
      <c r="H32" s="21">
        <v>321.313</v>
      </c>
      <c r="I32" s="21">
        <v>315.727</v>
      </c>
      <c r="J32" s="21">
        <v>215.955</v>
      </c>
      <c r="K32" s="21">
        <v>137.974</v>
      </c>
      <c r="L32" s="21">
        <v>115.177</v>
      </c>
      <c r="M32" s="21">
        <v>120.954</v>
      </c>
      <c r="N32" s="22">
        <f t="shared" si="0"/>
        <v>1943.6559999999997</v>
      </c>
      <c r="O32" s="24">
        <v>119.327</v>
      </c>
      <c r="P32" s="25">
        <v>116.256</v>
      </c>
      <c r="Q32" s="25">
        <v>127.283</v>
      </c>
      <c r="R32" s="25">
        <v>144.646</v>
      </c>
      <c r="S32" s="25">
        <v>157.114</v>
      </c>
      <c r="T32" s="26">
        <v>202.929</v>
      </c>
      <c r="U32" s="26">
        <v>320.954</v>
      </c>
      <c r="V32" s="26">
        <v>319.938</v>
      </c>
      <c r="W32" s="26">
        <v>231.816</v>
      </c>
      <c r="X32" s="26">
        <v>162.512</v>
      </c>
      <c r="Y32" s="26">
        <v>125.568</v>
      </c>
      <c r="Z32" s="26">
        <v>129.918</v>
      </c>
      <c r="AA32" s="22">
        <f t="shared" si="1"/>
        <v>2158.261</v>
      </c>
      <c r="AB32" s="95">
        <f t="shared" si="2"/>
        <v>11.041305663142055</v>
      </c>
    </row>
    <row r="33" spans="1:28" ht="20.1" customHeight="1">
      <c r="A33" s="23" t="s">
        <v>128</v>
      </c>
      <c r="B33" s="24">
        <v>1246.361</v>
      </c>
      <c r="C33" s="25">
        <v>1246.082</v>
      </c>
      <c r="D33" s="25">
        <v>1440.44</v>
      </c>
      <c r="E33" s="25">
        <v>1410.426</v>
      </c>
      <c r="F33" s="25">
        <v>1474.746</v>
      </c>
      <c r="G33" s="26">
        <v>1599.596</v>
      </c>
      <c r="H33" s="21">
        <v>1607.679</v>
      </c>
      <c r="I33" s="21">
        <v>1579.508</v>
      </c>
      <c r="J33" s="21">
        <v>1530.338</v>
      </c>
      <c r="K33" s="21">
        <v>1590.824</v>
      </c>
      <c r="L33" s="21">
        <v>1315.051</v>
      </c>
      <c r="M33" s="21">
        <v>1438.195</v>
      </c>
      <c r="N33" s="22">
        <f t="shared" si="0"/>
        <v>17479.246</v>
      </c>
      <c r="O33" s="24">
        <v>1310.388</v>
      </c>
      <c r="P33" s="25">
        <v>1350.495</v>
      </c>
      <c r="Q33" s="25">
        <v>1489.029</v>
      </c>
      <c r="R33" s="25">
        <v>1419.066</v>
      </c>
      <c r="S33" s="25">
        <v>1526.576</v>
      </c>
      <c r="T33" s="26">
        <v>1644.55</v>
      </c>
      <c r="U33" s="26">
        <v>1642.879</v>
      </c>
      <c r="V33" s="26">
        <v>1597.493</v>
      </c>
      <c r="W33" s="26">
        <v>1584.146</v>
      </c>
      <c r="X33" s="26">
        <v>1583.955</v>
      </c>
      <c r="Y33" s="26">
        <v>1368.336</v>
      </c>
      <c r="Z33" s="26">
        <v>1583.041</v>
      </c>
      <c r="AA33" s="22">
        <f t="shared" si="1"/>
        <v>18099.954</v>
      </c>
      <c r="AB33" s="95">
        <f t="shared" si="2"/>
        <v>3.551114275753098</v>
      </c>
    </row>
    <row r="34" spans="1:28" ht="20.1" customHeight="1">
      <c r="A34" s="23" t="s">
        <v>129</v>
      </c>
      <c r="B34" s="24">
        <v>2201.578</v>
      </c>
      <c r="C34" s="25">
        <v>2205.212</v>
      </c>
      <c r="D34" s="25">
        <v>2598.818</v>
      </c>
      <c r="E34" s="25">
        <v>2767.361</v>
      </c>
      <c r="F34" s="25">
        <v>3060.472</v>
      </c>
      <c r="G34" s="26">
        <v>3289.8</v>
      </c>
      <c r="H34" s="21">
        <v>3282.679</v>
      </c>
      <c r="I34" s="21">
        <v>3211.651</v>
      </c>
      <c r="J34" s="21">
        <v>3232.347</v>
      </c>
      <c r="K34" s="21">
        <v>3118.744</v>
      </c>
      <c r="L34" s="21">
        <v>2626.889</v>
      </c>
      <c r="M34" s="21">
        <v>2415.712</v>
      </c>
      <c r="N34" s="22">
        <f t="shared" si="0"/>
        <v>34011.263000000006</v>
      </c>
      <c r="O34" s="24">
        <v>2327.305</v>
      </c>
      <c r="P34" s="25">
        <v>2426.724</v>
      </c>
      <c r="Q34" s="25">
        <v>2824.061</v>
      </c>
      <c r="R34" s="25">
        <v>2857.043</v>
      </c>
      <c r="S34" s="25">
        <v>3248.608</v>
      </c>
      <c r="T34" s="26">
        <v>3379.659</v>
      </c>
      <c r="U34" s="26">
        <v>3482.287</v>
      </c>
      <c r="V34" s="26">
        <v>3355.74</v>
      </c>
      <c r="W34" s="26">
        <v>3361.783</v>
      </c>
      <c r="X34" s="26">
        <v>3227.602</v>
      </c>
      <c r="Y34" s="26">
        <v>2799.992</v>
      </c>
      <c r="Z34" s="26">
        <v>2661.754</v>
      </c>
      <c r="AA34" s="22">
        <f t="shared" si="1"/>
        <v>35952.558000000005</v>
      </c>
      <c r="AB34" s="95">
        <f t="shared" si="2"/>
        <v>5.707800383655259</v>
      </c>
    </row>
    <row r="35" spans="1:28" ht="20.1" customHeight="1">
      <c r="A35" s="28" t="s">
        <v>130</v>
      </c>
      <c r="B35" s="29">
        <v>14341.428</v>
      </c>
      <c r="C35" s="30">
        <v>14183.231</v>
      </c>
      <c r="D35" s="30">
        <v>16894.634</v>
      </c>
      <c r="E35" s="30">
        <v>18529.782</v>
      </c>
      <c r="F35" s="30">
        <v>20791.446</v>
      </c>
      <c r="G35" s="31">
        <v>22259.414</v>
      </c>
      <c r="H35" s="31">
        <v>24427.872</v>
      </c>
      <c r="I35" s="31">
        <v>24946.702</v>
      </c>
      <c r="J35" s="31">
        <v>22742.506</v>
      </c>
      <c r="K35" s="31">
        <v>21014.595</v>
      </c>
      <c r="L35" s="31">
        <v>15882.794</v>
      </c>
      <c r="M35" s="32">
        <v>16256.033</v>
      </c>
      <c r="N35" s="33">
        <f t="shared" si="0"/>
        <v>232270.43699999998</v>
      </c>
      <c r="O35" s="29">
        <v>15285.237</v>
      </c>
      <c r="P35" s="30">
        <v>15602.504</v>
      </c>
      <c r="Q35" s="30">
        <v>18328.072</v>
      </c>
      <c r="R35" s="30">
        <v>19451.507</v>
      </c>
      <c r="S35" s="30">
        <v>21879.677</v>
      </c>
      <c r="T35" s="26">
        <v>23671.944</v>
      </c>
      <c r="U35" s="26">
        <v>26212.471</v>
      </c>
      <c r="V35" s="26">
        <v>26611.629</v>
      </c>
      <c r="W35" s="26">
        <v>24248.072</v>
      </c>
      <c r="X35" s="26">
        <v>22330.674</v>
      </c>
      <c r="Y35" s="26">
        <v>17020.895</v>
      </c>
      <c r="Z35" s="26">
        <v>18226.191</v>
      </c>
      <c r="AA35" s="33">
        <f t="shared" si="1"/>
        <v>248868.873</v>
      </c>
      <c r="AB35" s="96">
        <f t="shared" si="2"/>
        <v>7.146168153978216</v>
      </c>
    </row>
    <row r="36" spans="1:28" ht="20.1" customHeight="1">
      <c r="A36" s="18" t="s">
        <v>131</v>
      </c>
      <c r="B36" s="34">
        <v>230.263</v>
      </c>
      <c r="C36" s="35">
        <v>229.769</v>
      </c>
      <c r="D36" s="35">
        <v>281.71</v>
      </c>
      <c r="E36" s="35">
        <v>297.198</v>
      </c>
      <c r="F36" s="35">
        <v>399.348</v>
      </c>
      <c r="G36" s="35">
        <v>567.877</v>
      </c>
      <c r="H36" s="35">
        <v>661.154</v>
      </c>
      <c r="I36" s="35">
        <v>659.624</v>
      </c>
      <c r="J36" s="35">
        <v>487.014</v>
      </c>
      <c r="K36" s="35">
        <v>411.357</v>
      </c>
      <c r="L36" s="35">
        <v>314.002</v>
      </c>
      <c r="M36" s="36">
        <v>307.972</v>
      </c>
      <c r="N36" s="22">
        <f t="shared" si="0"/>
        <v>4847.2880000000005</v>
      </c>
      <c r="O36" s="34">
        <v>289.226</v>
      </c>
      <c r="P36" s="35">
        <v>324.02</v>
      </c>
      <c r="Q36" s="35">
        <v>400.744</v>
      </c>
      <c r="R36" s="35">
        <v>380.478</v>
      </c>
      <c r="S36" s="35">
        <v>535.3</v>
      </c>
      <c r="T36" s="35">
        <v>759.896</v>
      </c>
      <c r="U36" s="35">
        <v>897.526</v>
      </c>
      <c r="V36" s="35">
        <v>892.242</v>
      </c>
      <c r="W36" s="35">
        <v>699.524</v>
      </c>
      <c r="X36" s="35">
        <v>613.475</v>
      </c>
      <c r="Y36" s="35">
        <v>495.362</v>
      </c>
      <c r="Z36" s="35">
        <v>514.021</v>
      </c>
      <c r="AA36" s="22">
        <f t="shared" si="1"/>
        <v>6801.814</v>
      </c>
      <c r="AB36" s="95">
        <f t="shared" si="2"/>
        <v>40.32205224859755</v>
      </c>
    </row>
    <row r="37" spans="1:28" ht="20.1" customHeight="1">
      <c r="A37" s="37" t="s">
        <v>132</v>
      </c>
      <c r="B37" s="38">
        <v>2424.874</v>
      </c>
      <c r="C37" s="39">
        <v>2556.072</v>
      </c>
      <c r="D37" s="39">
        <v>2932.322</v>
      </c>
      <c r="E37" s="39">
        <v>2983.248</v>
      </c>
      <c r="F37" s="39">
        <v>3274.36</v>
      </c>
      <c r="G37" s="39">
        <v>3702.865</v>
      </c>
      <c r="H37" s="39">
        <v>3860.82</v>
      </c>
      <c r="I37" s="39">
        <v>3538.347</v>
      </c>
      <c r="J37" s="39">
        <v>3460.537</v>
      </c>
      <c r="K37" s="39">
        <v>3380.538</v>
      </c>
      <c r="L37" s="39">
        <v>2861.991</v>
      </c>
      <c r="M37" s="40">
        <v>2527.078</v>
      </c>
      <c r="N37" s="22">
        <f t="shared" si="0"/>
        <v>37503.052</v>
      </c>
      <c r="O37" s="38">
        <v>2463.567</v>
      </c>
      <c r="P37" s="39">
        <v>2687.167</v>
      </c>
      <c r="Q37" s="39">
        <v>2985.088</v>
      </c>
      <c r="R37" s="39">
        <v>2943.188</v>
      </c>
      <c r="S37" s="39">
        <v>3330.222</v>
      </c>
      <c r="T37" s="39">
        <v>3672.794</v>
      </c>
      <c r="U37" s="39">
        <v>3779.389</v>
      </c>
      <c r="V37" s="39">
        <v>3535.817</v>
      </c>
      <c r="W37" s="39">
        <v>3441.932</v>
      </c>
      <c r="X37" s="39">
        <v>3431.93</v>
      </c>
      <c r="Y37" s="39">
        <v>2848.087</v>
      </c>
      <c r="Z37" s="39">
        <v>2608.365</v>
      </c>
      <c r="AA37" s="22">
        <f t="shared" si="1"/>
        <v>37727.545999999995</v>
      </c>
      <c r="AB37" s="95">
        <f t="shared" si="2"/>
        <v>0.5986019484494065</v>
      </c>
    </row>
    <row r="38" spans="1:28" ht="20.1" customHeight="1">
      <c r="A38" s="41" t="s">
        <v>133</v>
      </c>
      <c r="B38" s="42">
        <v>3337.185</v>
      </c>
      <c r="C38" s="43">
        <v>3280.428</v>
      </c>
      <c r="D38" s="43">
        <v>3889.314</v>
      </c>
      <c r="E38" s="43">
        <v>4048.758</v>
      </c>
      <c r="F38" s="43">
        <v>4141.957</v>
      </c>
      <c r="G38" s="43">
        <v>4161.984</v>
      </c>
      <c r="H38" s="43">
        <v>4790.693</v>
      </c>
      <c r="I38" s="43">
        <v>4805.848</v>
      </c>
      <c r="J38" s="43">
        <v>4362.164</v>
      </c>
      <c r="K38" s="43">
        <v>4375.051</v>
      </c>
      <c r="L38" s="43">
        <v>3310.528</v>
      </c>
      <c r="M38" s="44">
        <v>3522.465</v>
      </c>
      <c r="N38" s="33">
        <f t="shared" si="0"/>
        <v>48026.375</v>
      </c>
      <c r="O38" s="42">
        <v>3491.008</v>
      </c>
      <c r="P38" s="43">
        <v>3543.955</v>
      </c>
      <c r="Q38" s="43">
        <v>4085.372</v>
      </c>
      <c r="R38" s="43">
        <v>4107.853</v>
      </c>
      <c r="S38" s="43">
        <v>4347.627</v>
      </c>
      <c r="T38" s="43">
        <v>4305.416</v>
      </c>
      <c r="U38" s="43">
        <v>5079.927</v>
      </c>
      <c r="V38" s="43">
        <v>4978.179</v>
      </c>
      <c r="W38" s="43">
        <v>4568.881</v>
      </c>
      <c r="X38" s="43">
        <v>4678.885</v>
      </c>
      <c r="Y38" s="43">
        <v>3453.343</v>
      </c>
      <c r="Z38" s="43">
        <v>3865.046</v>
      </c>
      <c r="AA38" s="33">
        <f t="shared" si="1"/>
        <v>50505.492000000006</v>
      </c>
      <c r="AB38" s="96">
        <f t="shared" si="2"/>
        <v>5.1619906769978074</v>
      </c>
    </row>
    <row r="39" spans="1:28" s="46" customFormat="1" ht="31.5" customHeight="1">
      <c r="A39" s="45" t="s">
        <v>134</v>
      </c>
      <c r="B39" s="38">
        <v>88.275</v>
      </c>
      <c r="C39" s="39">
        <v>80.079</v>
      </c>
      <c r="D39" s="39">
        <v>95.457</v>
      </c>
      <c r="E39" s="39">
        <v>109.741</v>
      </c>
      <c r="F39" s="39">
        <v>117.097</v>
      </c>
      <c r="G39" s="39">
        <v>118.07</v>
      </c>
      <c r="H39" s="39">
        <v>164.341</v>
      </c>
      <c r="I39" s="39">
        <v>173.158</v>
      </c>
      <c r="J39" s="39">
        <v>145.965</v>
      </c>
      <c r="K39" s="39">
        <v>132.612</v>
      </c>
      <c r="L39" s="39">
        <v>109.928</v>
      </c>
      <c r="M39" s="40">
        <v>117.65</v>
      </c>
      <c r="N39" s="22">
        <f t="shared" si="0"/>
        <v>1452.373</v>
      </c>
      <c r="O39" s="38">
        <v>109.097</v>
      </c>
      <c r="P39" s="39">
        <v>102.178</v>
      </c>
      <c r="Q39" s="39">
        <v>120.668</v>
      </c>
      <c r="R39" s="39">
        <v>135.013</v>
      </c>
      <c r="S39" s="39">
        <v>148.562</v>
      </c>
      <c r="T39" s="39">
        <v>142.332</v>
      </c>
      <c r="U39" s="39">
        <v>173.715</v>
      </c>
      <c r="V39" s="39">
        <v>174.883</v>
      </c>
      <c r="W39" s="39">
        <v>152.519</v>
      </c>
      <c r="X39" s="39">
        <v>142.901</v>
      </c>
      <c r="Y39" s="39">
        <v>120.928</v>
      </c>
      <c r="Z39" s="39">
        <v>126.578</v>
      </c>
      <c r="AA39" s="22">
        <f t="shared" si="1"/>
        <v>1649.3740000000003</v>
      </c>
      <c r="AB39" s="95">
        <f t="shared" si="2"/>
        <v>13.564077547572161</v>
      </c>
    </row>
    <row r="40" spans="1:28" s="46" customFormat="1" ht="20.1" customHeight="1">
      <c r="A40" s="41" t="s">
        <v>135</v>
      </c>
      <c r="B40" s="47">
        <v>11194.99</v>
      </c>
      <c r="C40" s="43">
        <v>10255.691</v>
      </c>
      <c r="D40" s="43">
        <v>11660.135</v>
      </c>
      <c r="E40" s="43">
        <v>13618.357</v>
      </c>
      <c r="F40" s="43">
        <v>16621.39</v>
      </c>
      <c r="G40" s="43">
        <v>17330.935</v>
      </c>
      <c r="H40" s="43">
        <v>19722.657</v>
      </c>
      <c r="I40" s="43">
        <v>21253.904</v>
      </c>
      <c r="J40" s="43">
        <v>18561.459</v>
      </c>
      <c r="K40" s="43">
        <v>16372.952</v>
      </c>
      <c r="L40" s="43">
        <v>12432.05</v>
      </c>
      <c r="M40" s="48">
        <v>12050.011</v>
      </c>
      <c r="N40" s="33">
        <f t="shared" si="0"/>
        <v>181074.53099999996</v>
      </c>
      <c r="O40" s="47">
        <v>12058.617</v>
      </c>
      <c r="P40" s="43">
        <v>11666.597</v>
      </c>
      <c r="Q40" s="43">
        <v>12773.825</v>
      </c>
      <c r="R40" s="43">
        <v>13662.444</v>
      </c>
      <c r="S40" s="43">
        <v>15895.077</v>
      </c>
      <c r="T40" s="43">
        <v>14619.446</v>
      </c>
      <c r="U40" s="43">
        <v>17023.045</v>
      </c>
      <c r="V40" s="43">
        <v>18565.933</v>
      </c>
      <c r="W40" s="43">
        <v>17110.324</v>
      </c>
      <c r="X40" s="43">
        <v>15926.612</v>
      </c>
      <c r="Y40" s="43">
        <v>12413.815</v>
      </c>
      <c r="Z40" s="43">
        <v>12027.802</v>
      </c>
      <c r="AA40" s="33">
        <f t="shared" si="1"/>
        <v>173743.537</v>
      </c>
      <c r="AB40" s="96">
        <f t="shared" si="2"/>
        <v>-4.048605819666573</v>
      </c>
    </row>
    <row r="41" spans="1:3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ht="12.75">
      <c r="A42" s="85" t="s">
        <v>83</v>
      </c>
    </row>
    <row r="50" ht="12.75">
      <c r="AB50" s="49"/>
    </row>
    <row r="53" ht="12.75">
      <c r="AC53" s="14"/>
    </row>
    <row r="80" ht="12.75">
      <c r="A80" s="2" t="str">
        <f aca="true" t="shared" si="3" ref="A80:A82">LOWER(A41)</f>
        <v/>
      </c>
    </row>
    <row r="82" ht="12.75">
      <c r="A82" s="2" t="str">
        <f t="shared" si="3"/>
        <v/>
      </c>
    </row>
  </sheetData>
  <mergeCells count="6">
    <mergeCell ref="O5:Z5"/>
    <mergeCell ref="AA5:AA6"/>
    <mergeCell ref="A5:A6"/>
    <mergeCell ref="N5:N6"/>
    <mergeCell ref="AB5:AB6"/>
    <mergeCell ref="B5:M5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tabSelected="1" workbookViewId="0" topLeftCell="A1">
      <selection activeCell="B3" sqref="B3:AE35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3" width="35.75390625" style="2" customWidth="1"/>
    <col min="4" max="4" width="10.125" style="2" customWidth="1"/>
    <col min="5" max="16" width="10.75390625" style="2" customWidth="1"/>
    <col min="17" max="17" width="10.375" style="2" customWidth="1"/>
    <col min="18" max="30" width="10.875" style="2" customWidth="1"/>
    <col min="31" max="31" width="13.75390625" style="2" bestFit="1" customWidth="1"/>
    <col min="32" max="32" width="10.875" style="2" customWidth="1"/>
    <col min="33" max="16384" width="9.125" style="2" customWidth="1"/>
  </cols>
  <sheetData>
    <row r="1" spans="2:5" ht="12.75">
      <c r="B1" s="93" t="s">
        <v>139</v>
      </c>
      <c r="C1" s="17"/>
      <c r="E1" s="17"/>
    </row>
    <row r="2" spans="2:32" ht="15">
      <c r="B2" s="92" t="s">
        <v>138</v>
      </c>
      <c r="C2" s="8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s="50" customFormat="1" ht="12.75" customHeight="1">
      <c r="B3" s="110" t="s">
        <v>140</v>
      </c>
      <c r="C3" s="106" t="s">
        <v>44</v>
      </c>
      <c r="D3" s="102" t="s">
        <v>0</v>
      </c>
      <c r="E3" s="99">
        <v>2015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102" t="s">
        <v>80</v>
      </c>
      <c r="R3" s="99">
        <v>2016</v>
      </c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1"/>
      <c r="AD3" s="102" t="s">
        <v>102</v>
      </c>
      <c r="AE3" s="106" t="s">
        <v>136</v>
      </c>
      <c r="AF3" s="2"/>
    </row>
    <row r="4" spans="2:31" s="50" customFormat="1" ht="72.75" customHeight="1">
      <c r="B4" s="111"/>
      <c r="C4" s="109"/>
      <c r="D4" s="108"/>
      <c r="E4" s="62" t="s">
        <v>31</v>
      </c>
      <c r="F4" s="61" t="s">
        <v>32</v>
      </c>
      <c r="G4" s="61" t="s">
        <v>33</v>
      </c>
      <c r="H4" s="61" t="s">
        <v>34</v>
      </c>
      <c r="I4" s="61" t="s">
        <v>35</v>
      </c>
      <c r="J4" s="61" t="s">
        <v>36</v>
      </c>
      <c r="K4" s="61" t="s">
        <v>43</v>
      </c>
      <c r="L4" s="61" t="s">
        <v>42</v>
      </c>
      <c r="M4" s="61" t="s">
        <v>41</v>
      </c>
      <c r="N4" s="61" t="s">
        <v>40</v>
      </c>
      <c r="O4" s="61" t="s">
        <v>39</v>
      </c>
      <c r="P4" s="73" t="s">
        <v>38</v>
      </c>
      <c r="Q4" s="108"/>
      <c r="R4" s="62" t="s">
        <v>31</v>
      </c>
      <c r="S4" s="61" t="s">
        <v>32</v>
      </c>
      <c r="T4" s="61" t="s">
        <v>33</v>
      </c>
      <c r="U4" s="61" t="s">
        <v>34</v>
      </c>
      <c r="V4" s="61" t="s">
        <v>35</v>
      </c>
      <c r="W4" s="61" t="s">
        <v>36</v>
      </c>
      <c r="X4" s="61" t="s">
        <v>43</v>
      </c>
      <c r="Y4" s="61" t="s">
        <v>42</v>
      </c>
      <c r="Z4" s="61" t="s">
        <v>41</v>
      </c>
      <c r="AA4" s="61" t="s">
        <v>40</v>
      </c>
      <c r="AB4" s="61" t="s">
        <v>39</v>
      </c>
      <c r="AC4" s="73" t="s">
        <v>38</v>
      </c>
      <c r="AD4" s="108"/>
      <c r="AE4" s="109"/>
    </row>
    <row r="5" spans="1:31" ht="18.75" customHeight="1">
      <c r="A5" s="51"/>
      <c r="B5" s="77">
        <v>1</v>
      </c>
      <c r="C5" s="74" t="s">
        <v>47</v>
      </c>
      <c r="D5" s="69" t="s">
        <v>14</v>
      </c>
      <c r="E5" s="70">
        <v>5454.9</v>
      </c>
      <c r="F5" s="70">
        <v>4953.326</v>
      </c>
      <c r="G5" s="70">
        <v>5949.719</v>
      </c>
      <c r="H5" s="70">
        <v>6143.51</v>
      </c>
      <c r="I5" s="70">
        <v>6342.606</v>
      </c>
      <c r="J5" s="70">
        <v>6674.382</v>
      </c>
      <c r="K5" s="70">
        <v>7291.749</v>
      </c>
      <c r="L5" s="70">
        <v>7332.843</v>
      </c>
      <c r="M5" s="70">
        <v>6766.069</v>
      </c>
      <c r="N5" s="70">
        <v>6562.401</v>
      </c>
      <c r="O5" s="70">
        <v>5582.089</v>
      </c>
      <c r="P5" s="71">
        <v>5900.844</v>
      </c>
      <c r="Q5" s="72">
        <f>SUM(E5:P5)</f>
        <v>74954.438</v>
      </c>
      <c r="R5" s="70">
        <v>5506.617</v>
      </c>
      <c r="S5" s="70">
        <v>5179.337</v>
      </c>
      <c r="T5" s="70">
        <v>6100.214</v>
      </c>
      <c r="U5" s="70">
        <v>6046.944</v>
      </c>
      <c r="V5" s="70">
        <v>6292.66</v>
      </c>
      <c r="W5" s="70">
        <v>6607.388</v>
      </c>
      <c r="X5" s="70">
        <v>7443.107</v>
      </c>
      <c r="Y5" s="70">
        <v>7338.852</v>
      </c>
      <c r="Z5" s="70">
        <v>6792.603</v>
      </c>
      <c r="AA5" s="70">
        <v>6480.439</v>
      </c>
      <c r="AB5" s="70">
        <v>5720.478</v>
      </c>
      <c r="AC5" s="70">
        <v>6163.221</v>
      </c>
      <c r="AD5" s="72">
        <f>SUM(R5:AC5)</f>
        <v>75671.86000000002</v>
      </c>
      <c r="AE5" s="97">
        <f>((SUM(R5:AC5)/SUM(E5:P5))-1)*100</f>
        <v>0.9571441253418689</v>
      </c>
    </row>
    <row r="6" spans="1:31" ht="18.75" customHeight="1">
      <c r="A6" s="51"/>
      <c r="B6" s="78">
        <v>2</v>
      </c>
      <c r="C6" s="75" t="s">
        <v>48</v>
      </c>
      <c r="D6" s="54" t="s">
        <v>10</v>
      </c>
      <c r="E6" s="52">
        <v>4661.899</v>
      </c>
      <c r="F6" s="52">
        <v>4343.909</v>
      </c>
      <c r="G6" s="52">
        <v>5090.04</v>
      </c>
      <c r="H6" s="52">
        <v>5411.008</v>
      </c>
      <c r="I6" s="52">
        <v>5799.484</v>
      </c>
      <c r="J6" s="52">
        <v>5953.253</v>
      </c>
      <c r="K6" s="52">
        <v>6560.4</v>
      </c>
      <c r="L6" s="52">
        <v>6676.159</v>
      </c>
      <c r="M6" s="52">
        <v>5917.979</v>
      </c>
      <c r="N6" s="52">
        <v>5815.733</v>
      </c>
      <c r="O6" s="52">
        <v>4617.705</v>
      </c>
      <c r="P6" s="53">
        <v>4826.654</v>
      </c>
      <c r="Q6" s="55">
        <f aca="true" t="shared" si="0" ref="Q6:Q33">SUM(E6:P6)</f>
        <v>65674.223</v>
      </c>
      <c r="R6" s="52">
        <v>4679.72</v>
      </c>
      <c r="S6" s="52">
        <v>4461.826</v>
      </c>
      <c r="T6" s="52">
        <v>5127.659</v>
      </c>
      <c r="U6" s="52">
        <v>5526.282</v>
      </c>
      <c r="V6" s="52">
        <v>5737.253</v>
      </c>
      <c r="W6" s="70">
        <v>5720.793</v>
      </c>
      <c r="X6" s="70">
        <v>6501.162</v>
      </c>
      <c r="Y6" s="70">
        <v>6518.834</v>
      </c>
      <c r="Z6" s="70">
        <v>5810.238</v>
      </c>
      <c r="AA6" s="70">
        <v>5741.399</v>
      </c>
      <c r="AB6" s="70">
        <v>4830.59</v>
      </c>
      <c r="AC6" s="70">
        <v>5193.112</v>
      </c>
      <c r="AD6" s="55">
        <f aca="true" t="shared" si="1" ref="AD6:AD34">SUM(R6:AC6)</f>
        <v>65848.868</v>
      </c>
      <c r="AE6" s="97">
        <f aca="true" t="shared" si="2" ref="AE6:AE34">((SUM(R6:AC6)/SUM(E6:P6))-1)*100</f>
        <v>0.2659262523745598</v>
      </c>
    </row>
    <row r="7" spans="1:31" ht="18.75" customHeight="1">
      <c r="A7" s="51"/>
      <c r="B7" s="78">
        <v>3</v>
      </c>
      <c r="C7" s="75" t="s">
        <v>18</v>
      </c>
      <c r="D7" s="54" t="s">
        <v>12</v>
      </c>
      <c r="E7" s="52">
        <v>3720.566</v>
      </c>
      <c r="F7" s="52">
        <v>3603.719</v>
      </c>
      <c r="G7" s="52">
        <v>4195.265</v>
      </c>
      <c r="H7" s="52">
        <v>4771.493</v>
      </c>
      <c r="I7" s="52">
        <v>5382.294</v>
      </c>
      <c r="J7" s="52">
        <v>5311.189</v>
      </c>
      <c r="K7" s="52">
        <v>5916.451</v>
      </c>
      <c r="L7" s="52">
        <v>5922.209</v>
      </c>
      <c r="M7" s="52">
        <v>5468.335</v>
      </c>
      <c r="N7" s="52">
        <v>5315.157</v>
      </c>
      <c r="O7" s="52">
        <v>4327.272</v>
      </c>
      <c r="P7" s="53">
        <v>4233.865</v>
      </c>
      <c r="Q7" s="55">
        <f t="shared" si="0"/>
        <v>58167.814999999995</v>
      </c>
      <c r="R7" s="52">
        <v>4110.252</v>
      </c>
      <c r="S7" s="52">
        <v>4096.72</v>
      </c>
      <c r="T7" s="52">
        <v>4747.675</v>
      </c>
      <c r="U7" s="52">
        <v>5245.654</v>
      </c>
      <c r="V7" s="52">
        <v>5734.338</v>
      </c>
      <c r="W7" s="70">
        <v>5739.378</v>
      </c>
      <c r="X7" s="70">
        <v>6373.048</v>
      </c>
      <c r="Y7" s="70">
        <v>6404.287</v>
      </c>
      <c r="Z7" s="70">
        <v>5868.885</v>
      </c>
      <c r="AA7" s="70">
        <v>5784.602</v>
      </c>
      <c r="AB7" s="70">
        <v>4695.834</v>
      </c>
      <c r="AC7" s="70">
        <v>4748.959</v>
      </c>
      <c r="AD7" s="55">
        <f t="shared" si="1"/>
        <v>63549.632000000005</v>
      </c>
      <c r="AE7" s="97">
        <f t="shared" si="2"/>
        <v>9.252224791321485</v>
      </c>
    </row>
    <row r="8" spans="1:31" ht="18.75" customHeight="1">
      <c r="A8" s="51"/>
      <c r="B8" s="78">
        <v>4</v>
      </c>
      <c r="C8" s="75" t="s">
        <v>17</v>
      </c>
      <c r="D8" s="54" t="s">
        <v>9</v>
      </c>
      <c r="E8" s="52">
        <v>4051.26</v>
      </c>
      <c r="F8" s="52">
        <v>3829.963</v>
      </c>
      <c r="G8" s="52">
        <v>4596.25</v>
      </c>
      <c r="H8" s="52">
        <v>5046.748</v>
      </c>
      <c r="I8" s="52">
        <v>5593.682</v>
      </c>
      <c r="J8" s="52">
        <v>5730.604</v>
      </c>
      <c r="K8" s="52">
        <v>6232.277</v>
      </c>
      <c r="L8" s="52">
        <v>6296.96</v>
      </c>
      <c r="M8" s="52">
        <v>5792.298</v>
      </c>
      <c r="N8" s="52">
        <v>5698.687</v>
      </c>
      <c r="O8" s="52">
        <v>3932.324</v>
      </c>
      <c r="P8" s="53">
        <v>4088.101</v>
      </c>
      <c r="Q8" s="55">
        <f t="shared" si="0"/>
        <v>60889.154</v>
      </c>
      <c r="R8" s="52">
        <v>4142.901</v>
      </c>
      <c r="S8" s="52">
        <v>3977.212</v>
      </c>
      <c r="T8" s="52">
        <v>4778.448</v>
      </c>
      <c r="U8" s="52">
        <v>4925.505</v>
      </c>
      <c r="V8" s="52">
        <v>5292.372</v>
      </c>
      <c r="W8" s="70">
        <v>5494.565</v>
      </c>
      <c r="X8" s="70">
        <v>6111.037</v>
      </c>
      <c r="Y8" s="70">
        <v>5982.752</v>
      </c>
      <c r="Z8" s="70">
        <v>5900.467</v>
      </c>
      <c r="AA8" s="70">
        <v>5687.656</v>
      </c>
      <c r="AB8" s="70">
        <v>4127.236</v>
      </c>
      <c r="AC8" s="70">
        <v>4248.582</v>
      </c>
      <c r="AD8" s="55">
        <f t="shared" si="1"/>
        <v>60668.73299999999</v>
      </c>
      <c r="AE8" s="97">
        <f t="shared" si="2"/>
        <v>-0.36200371580135116</v>
      </c>
    </row>
    <row r="9" spans="1:31" ht="18.75" customHeight="1">
      <c r="A9" s="51"/>
      <c r="B9" s="78">
        <v>5</v>
      </c>
      <c r="C9" s="75" t="s">
        <v>19</v>
      </c>
      <c r="D9" s="54" t="s">
        <v>11</v>
      </c>
      <c r="E9" s="52">
        <v>3110.679</v>
      </c>
      <c r="F9" s="52">
        <v>2964.765</v>
      </c>
      <c r="G9" s="52">
        <v>3621.263</v>
      </c>
      <c r="H9" s="52">
        <v>3770.443</v>
      </c>
      <c r="I9" s="52">
        <v>3964.625</v>
      </c>
      <c r="J9" s="52">
        <v>4103.114</v>
      </c>
      <c r="K9" s="52">
        <v>4549.795</v>
      </c>
      <c r="L9" s="52">
        <v>4506.982</v>
      </c>
      <c r="M9" s="52">
        <v>4293.798</v>
      </c>
      <c r="N9" s="52">
        <v>4231.042</v>
      </c>
      <c r="O9" s="52">
        <v>3614.552</v>
      </c>
      <c r="P9" s="53">
        <v>3565.669</v>
      </c>
      <c r="Q9" s="55">
        <f t="shared" si="0"/>
        <v>46296.727</v>
      </c>
      <c r="R9" s="52">
        <v>3418.358</v>
      </c>
      <c r="S9" s="52">
        <v>3371.765</v>
      </c>
      <c r="T9" s="52">
        <v>3891.96</v>
      </c>
      <c r="U9" s="52">
        <v>3840.267</v>
      </c>
      <c r="V9" s="52">
        <v>4193.421</v>
      </c>
      <c r="W9" s="70">
        <v>4308.797</v>
      </c>
      <c r="X9" s="70">
        <v>4783.866</v>
      </c>
      <c r="Y9" s="70">
        <v>4677.708</v>
      </c>
      <c r="Z9" s="70">
        <v>4503.249</v>
      </c>
      <c r="AA9" s="70">
        <v>4404.917</v>
      </c>
      <c r="AB9" s="70">
        <v>3846.056</v>
      </c>
      <c r="AC9" s="70">
        <v>3937.336</v>
      </c>
      <c r="AD9" s="55">
        <f t="shared" si="1"/>
        <v>49177.700000000004</v>
      </c>
      <c r="AE9" s="97">
        <f t="shared" si="2"/>
        <v>6.222843787639687</v>
      </c>
    </row>
    <row r="10" spans="1:31" ht="18.75" customHeight="1">
      <c r="A10" s="51"/>
      <c r="B10" s="78">
        <v>6</v>
      </c>
      <c r="C10" s="75" t="s">
        <v>67</v>
      </c>
      <c r="D10" s="54" t="s">
        <v>11</v>
      </c>
      <c r="E10" s="52">
        <v>2182.824</v>
      </c>
      <c r="F10" s="52">
        <v>2198.817</v>
      </c>
      <c r="G10" s="52">
        <v>2866.178</v>
      </c>
      <c r="H10" s="52">
        <v>3305.879</v>
      </c>
      <c r="I10" s="52">
        <v>3583.111</v>
      </c>
      <c r="J10" s="52">
        <v>3794.281</v>
      </c>
      <c r="K10" s="52">
        <v>4233.18</v>
      </c>
      <c r="L10" s="52">
        <v>4368.816</v>
      </c>
      <c r="M10" s="52">
        <v>3949.554</v>
      </c>
      <c r="N10" s="52">
        <v>3599.021</v>
      </c>
      <c r="O10" s="52">
        <v>2765.331</v>
      </c>
      <c r="P10" s="53">
        <v>2577.627</v>
      </c>
      <c r="Q10" s="55">
        <f t="shared" si="0"/>
        <v>39424.619</v>
      </c>
      <c r="R10" s="52">
        <v>2488.318</v>
      </c>
      <c r="S10" s="52">
        <v>2642.345</v>
      </c>
      <c r="T10" s="52">
        <v>3268.374</v>
      </c>
      <c r="U10" s="52">
        <v>3589.076</v>
      </c>
      <c r="V10" s="52">
        <v>4018.108</v>
      </c>
      <c r="W10" s="70">
        <v>4168.058</v>
      </c>
      <c r="X10" s="70">
        <v>4627.451</v>
      </c>
      <c r="Y10" s="70">
        <v>4659.25</v>
      </c>
      <c r="Z10" s="70">
        <v>4325.872</v>
      </c>
      <c r="AA10" s="70">
        <v>3983.96</v>
      </c>
      <c r="AB10" s="70">
        <v>3012.43</v>
      </c>
      <c r="AC10" s="70">
        <v>2966.488</v>
      </c>
      <c r="AD10" s="55">
        <f t="shared" si="1"/>
        <v>43749.73</v>
      </c>
      <c r="AE10" s="97">
        <f t="shared" si="2"/>
        <v>10.970584141853102</v>
      </c>
    </row>
    <row r="11" spans="1:31" ht="18.75" customHeight="1">
      <c r="A11" s="51"/>
      <c r="B11" s="78">
        <v>7</v>
      </c>
      <c r="C11" s="75" t="s">
        <v>50</v>
      </c>
      <c r="D11" s="54" t="s">
        <v>14</v>
      </c>
      <c r="E11" s="52">
        <v>2357.745</v>
      </c>
      <c r="F11" s="52">
        <v>2468.558</v>
      </c>
      <c r="G11" s="52">
        <v>2956.229</v>
      </c>
      <c r="H11" s="52">
        <v>3179.312</v>
      </c>
      <c r="I11" s="52">
        <v>3621.359</v>
      </c>
      <c r="J11" s="52">
        <v>3826.121</v>
      </c>
      <c r="K11" s="52">
        <v>4322.89</v>
      </c>
      <c r="L11" s="52">
        <v>4529.341</v>
      </c>
      <c r="M11" s="52">
        <v>4046.581</v>
      </c>
      <c r="N11" s="52">
        <v>3615.167</v>
      </c>
      <c r="O11" s="52">
        <v>2631.045</v>
      </c>
      <c r="P11" s="53">
        <v>2702.615</v>
      </c>
      <c r="Q11" s="55">
        <f t="shared" si="0"/>
        <v>40256.962999999996</v>
      </c>
      <c r="R11" s="52">
        <v>2494.494</v>
      </c>
      <c r="S11" s="52">
        <v>2691.632</v>
      </c>
      <c r="T11" s="52">
        <v>3128.62</v>
      </c>
      <c r="U11" s="52">
        <v>3306.657</v>
      </c>
      <c r="V11" s="52">
        <v>3832.469</v>
      </c>
      <c r="W11" s="70">
        <v>4150.946</v>
      </c>
      <c r="X11" s="70">
        <v>4620.907</v>
      </c>
      <c r="Y11" s="70">
        <v>4789.067</v>
      </c>
      <c r="Z11" s="70">
        <v>4326.467</v>
      </c>
      <c r="AA11" s="70">
        <v>3870.376</v>
      </c>
      <c r="AB11" s="70">
        <v>2824.224</v>
      </c>
      <c r="AC11" s="70">
        <v>3107.631</v>
      </c>
      <c r="AD11" s="55">
        <f t="shared" si="1"/>
        <v>43143.49</v>
      </c>
      <c r="AE11" s="97">
        <f t="shared" si="2"/>
        <v>7.170255242552703</v>
      </c>
    </row>
    <row r="12" spans="1:31" ht="18.75" customHeight="1">
      <c r="A12" s="51"/>
      <c r="B12" s="78">
        <v>8</v>
      </c>
      <c r="C12" s="75" t="s">
        <v>49</v>
      </c>
      <c r="D12" s="54" t="s">
        <v>9</v>
      </c>
      <c r="E12" s="52">
        <v>2689.747</v>
      </c>
      <c r="F12" s="52">
        <v>2703.776</v>
      </c>
      <c r="G12" s="52">
        <v>3239.573</v>
      </c>
      <c r="H12" s="52">
        <v>3317.451</v>
      </c>
      <c r="I12" s="52">
        <v>3667.042</v>
      </c>
      <c r="J12" s="52">
        <v>3741.279</v>
      </c>
      <c r="K12" s="52">
        <v>3924.784</v>
      </c>
      <c r="L12" s="52">
        <v>3945.66</v>
      </c>
      <c r="M12" s="52">
        <v>3945.443</v>
      </c>
      <c r="N12" s="52">
        <v>3862.186</v>
      </c>
      <c r="O12" s="52">
        <v>3004.134</v>
      </c>
      <c r="P12" s="53">
        <v>2819.723</v>
      </c>
      <c r="Q12" s="55">
        <f t="shared" si="0"/>
        <v>40860.797999999995</v>
      </c>
      <c r="R12" s="52">
        <v>2730.003</v>
      </c>
      <c r="S12" s="52">
        <v>2831.926</v>
      </c>
      <c r="T12" s="52">
        <v>3330.617</v>
      </c>
      <c r="U12" s="52">
        <v>3372.915</v>
      </c>
      <c r="V12" s="52">
        <v>3686.48</v>
      </c>
      <c r="W12" s="70">
        <v>3847.172</v>
      </c>
      <c r="X12" s="70">
        <v>4107.656</v>
      </c>
      <c r="Y12" s="70">
        <v>3978.381</v>
      </c>
      <c r="Z12" s="70">
        <v>4187.709</v>
      </c>
      <c r="AA12" s="70">
        <v>3960.886</v>
      </c>
      <c r="AB12" s="70">
        <v>3075.32</v>
      </c>
      <c r="AC12" s="70">
        <v>3049.999</v>
      </c>
      <c r="AD12" s="55">
        <f t="shared" si="1"/>
        <v>42159.064</v>
      </c>
      <c r="AE12" s="97">
        <f t="shared" si="2"/>
        <v>3.1772898806332828</v>
      </c>
    </row>
    <row r="13" spans="1:31" ht="18.75" customHeight="1">
      <c r="A13" s="51"/>
      <c r="B13" s="78">
        <v>9</v>
      </c>
      <c r="C13" s="75" t="s">
        <v>20</v>
      </c>
      <c r="D13" s="54" t="s">
        <v>3</v>
      </c>
      <c r="E13" s="52">
        <v>2417.278</v>
      </c>
      <c r="F13" s="52">
        <v>2355.848</v>
      </c>
      <c r="G13" s="52">
        <v>3027.48</v>
      </c>
      <c r="H13" s="52">
        <v>3427.255</v>
      </c>
      <c r="I13" s="52">
        <v>3511.605</v>
      </c>
      <c r="J13" s="52">
        <v>3649.721</v>
      </c>
      <c r="K13" s="52">
        <v>4148.719</v>
      </c>
      <c r="L13" s="52">
        <v>4374.076</v>
      </c>
      <c r="M13" s="52">
        <v>4060.504</v>
      </c>
      <c r="N13" s="52">
        <v>3710.167</v>
      </c>
      <c r="O13" s="52">
        <v>2817.628</v>
      </c>
      <c r="P13" s="53">
        <v>2730.894</v>
      </c>
      <c r="Q13" s="55">
        <f t="shared" si="0"/>
        <v>40231.175</v>
      </c>
      <c r="R13" s="52">
        <v>2501.327</v>
      </c>
      <c r="S13" s="52">
        <v>2546.522</v>
      </c>
      <c r="T13" s="52">
        <v>3054.907</v>
      </c>
      <c r="U13" s="52">
        <v>3384.287</v>
      </c>
      <c r="V13" s="52">
        <v>3783.661</v>
      </c>
      <c r="W13" s="70">
        <v>3883.919</v>
      </c>
      <c r="X13" s="70">
        <v>4382.24</v>
      </c>
      <c r="Y13" s="70">
        <v>4296.062</v>
      </c>
      <c r="Z13" s="70">
        <v>4045.61</v>
      </c>
      <c r="AA13" s="70">
        <v>3910.578</v>
      </c>
      <c r="AB13" s="70">
        <v>2897.203</v>
      </c>
      <c r="AC13" s="70">
        <v>2882.722</v>
      </c>
      <c r="AD13" s="55">
        <f t="shared" si="1"/>
        <v>41569.038</v>
      </c>
      <c r="AE13" s="97">
        <f t="shared" si="2"/>
        <v>3.3254385436169764</v>
      </c>
    </row>
    <row r="14" spans="1:31" ht="18.75" customHeight="1">
      <c r="A14" s="51"/>
      <c r="B14" s="78">
        <v>10</v>
      </c>
      <c r="C14" s="75" t="s">
        <v>51</v>
      </c>
      <c r="D14" s="54" t="s">
        <v>10</v>
      </c>
      <c r="E14" s="52">
        <v>2054.047</v>
      </c>
      <c r="F14" s="52">
        <v>2020.561</v>
      </c>
      <c r="G14" s="52">
        <v>2352.88</v>
      </c>
      <c r="H14" s="52">
        <v>2490.736</v>
      </c>
      <c r="I14" s="52">
        <v>2629.784</v>
      </c>
      <c r="J14" s="52">
        <v>2643.251</v>
      </c>
      <c r="K14" s="52">
        <v>2908.633</v>
      </c>
      <c r="L14" s="52">
        <v>2941.239</v>
      </c>
      <c r="M14" s="52">
        <v>2659.915</v>
      </c>
      <c r="N14" s="52">
        <v>2674.03</v>
      </c>
      <c r="O14" s="52">
        <v>2052.165</v>
      </c>
      <c r="P14" s="53">
        <v>2235.907</v>
      </c>
      <c r="Q14" s="55">
        <f t="shared" si="0"/>
        <v>29663.148</v>
      </c>
      <c r="R14" s="52">
        <v>2094.45</v>
      </c>
      <c r="S14" s="52">
        <v>2130.759</v>
      </c>
      <c r="T14" s="52">
        <v>2417.598</v>
      </c>
      <c r="U14" s="52">
        <v>2700.991</v>
      </c>
      <c r="V14" s="52">
        <v>2810.856</v>
      </c>
      <c r="W14" s="70">
        <v>2727.346</v>
      </c>
      <c r="X14" s="70">
        <v>3103.329</v>
      </c>
      <c r="Y14" s="70">
        <v>2949.239</v>
      </c>
      <c r="Z14" s="70">
        <v>2754.848</v>
      </c>
      <c r="AA14" s="70">
        <v>2796.419</v>
      </c>
      <c r="AB14" s="70">
        <v>2259.157</v>
      </c>
      <c r="AC14" s="70">
        <v>2492.539</v>
      </c>
      <c r="AD14" s="55">
        <f t="shared" si="1"/>
        <v>31237.531</v>
      </c>
      <c r="AE14" s="97">
        <f t="shared" si="2"/>
        <v>5.307538498611142</v>
      </c>
    </row>
    <row r="15" spans="1:31" ht="18.75" customHeight="1">
      <c r="A15" s="51"/>
      <c r="B15" s="78">
        <v>11</v>
      </c>
      <c r="C15" s="75" t="s">
        <v>52</v>
      </c>
      <c r="D15" s="54" t="s">
        <v>13</v>
      </c>
      <c r="E15" s="52">
        <v>1650.431</v>
      </c>
      <c r="F15" s="52">
        <v>1669.298</v>
      </c>
      <c r="G15" s="52">
        <v>2043.825</v>
      </c>
      <c r="H15" s="52">
        <v>2123.419</v>
      </c>
      <c r="I15" s="52">
        <v>2297.133</v>
      </c>
      <c r="J15" s="52">
        <v>2522.094</v>
      </c>
      <c r="K15" s="52">
        <v>2722.828</v>
      </c>
      <c r="L15" s="52">
        <v>2555.535</v>
      </c>
      <c r="M15" s="52">
        <v>2476.757</v>
      </c>
      <c r="N15" s="52">
        <v>2470.072</v>
      </c>
      <c r="O15" s="52">
        <v>2059.824</v>
      </c>
      <c r="P15" s="53">
        <v>1921.011</v>
      </c>
      <c r="Q15" s="55">
        <f t="shared" si="0"/>
        <v>26512.227000000003</v>
      </c>
      <c r="R15" s="52">
        <v>1856.547</v>
      </c>
      <c r="S15" s="52">
        <v>1936.002</v>
      </c>
      <c r="T15" s="52">
        <v>2272.684</v>
      </c>
      <c r="U15" s="52">
        <v>2284.637</v>
      </c>
      <c r="V15" s="52">
        <v>2545.986</v>
      </c>
      <c r="W15" s="70">
        <v>2753.578</v>
      </c>
      <c r="X15" s="70">
        <v>2981.382</v>
      </c>
      <c r="Y15" s="70">
        <v>2740.266</v>
      </c>
      <c r="Z15" s="70">
        <v>2669.619</v>
      </c>
      <c r="AA15" s="70">
        <v>2662.325</v>
      </c>
      <c r="AB15" s="70">
        <v>2171.953</v>
      </c>
      <c r="AC15" s="70">
        <v>2070.939</v>
      </c>
      <c r="AD15" s="55">
        <f t="shared" si="1"/>
        <v>28945.917999999998</v>
      </c>
      <c r="AE15" s="97">
        <f t="shared" si="2"/>
        <v>9.179504234027558</v>
      </c>
    </row>
    <row r="16" spans="1:31" ht="18.75" customHeight="1">
      <c r="A16" s="51"/>
      <c r="B16" s="78">
        <v>12</v>
      </c>
      <c r="C16" s="75" t="s">
        <v>24</v>
      </c>
      <c r="D16" s="54" t="s">
        <v>2</v>
      </c>
      <c r="E16" s="52">
        <v>1454.911</v>
      </c>
      <c r="F16" s="52">
        <v>1469.297</v>
      </c>
      <c r="G16" s="52">
        <v>1815.95</v>
      </c>
      <c r="H16" s="52">
        <v>2015.446</v>
      </c>
      <c r="I16" s="52">
        <v>2231.274</v>
      </c>
      <c r="J16" s="52">
        <v>2482.393</v>
      </c>
      <c r="K16" s="52">
        <v>2676.635</v>
      </c>
      <c r="L16" s="52">
        <v>2623.878</v>
      </c>
      <c r="M16" s="52">
        <v>2302.105</v>
      </c>
      <c r="N16" s="52">
        <v>2268.443</v>
      </c>
      <c r="O16" s="52">
        <v>1823.576</v>
      </c>
      <c r="P16" s="53">
        <v>1760.392</v>
      </c>
      <c r="Q16" s="55">
        <f t="shared" si="0"/>
        <v>24924.3</v>
      </c>
      <c r="R16" s="52">
        <v>1688.603</v>
      </c>
      <c r="S16" s="52">
        <v>1712.093</v>
      </c>
      <c r="T16" s="52">
        <v>2120.179</v>
      </c>
      <c r="U16" s="52">
        <v>2208.96</v>
      </c>
      <c r="V16" s="52">
        <v>2474.748</v>
      </c>
      <c r="W16" s="70">
        <v>2713.137</v>
      </c>
      <c r="X16" s="70">
        <v>2928.492</v>
      </c>
      <c r="Y16" s="70">
        <v>2860.084</v>
      </c>
      <c r="Z16" s="70">
        <v>2552.122</v>
      </c>
      <c r="AA16" s="70">
        <v>2479.809</v>
      </c>
      <c r="AB16" s="70">
        <v>1990.82</v>
      </c>
      <c r="AC16" s="70">
        <v>1980.075</v>
      </c>
      <c r="AD16" s="55">
        <f t="shared" si="1"/>
        <v>27709.122000000003</v>
      </c>
      <c r="AE16" s="97">
        <f t="shared" si="2"/>
        <v>11.173120207989818</v>
      </c>
    </row>
    <row r="17" spans="1:31" ht="18.75" customHeight="1">
      <c r="A17" s="51"/>
      <c r="B17" s="78">
        <v>13</v>
      </c>
      <c r="C17" s="75" t="s">
        <v>21</v>
      </c>
      <c r="D17" s="54" t="s">
        <v>11</v>
      </c>
      <c r="E17" s="52">
        <v>563.363</v>
      </c>
      <c r="F17" s="52">
        <v>623.914</v>
      </c>
      <c r="G17" s="52">
        <v>948.813</v>
      </c>
      <c r="H17" s="52">
        <v>1739.079</v>
      </c>
      <c r="I17" s="52">
        <v>2624.728</v>
      </c>
      <c r="J17" s="52">
        <v>3026.607</v>
      </c>
      <c r="K17" s="52">
        <v>3501.64</v>
      </c>
      <c r="L17" s="52">
        <v>3772.345</v>
      </c>
      <c r="M17" s="52">
        <v>3110.929</v>
      </c>
      <c r="N17" s="52">
        <v>2369.972</v>
      </c>
      <c r="O17" s="52">
        <v>760.566</v>
      </c>
      <c r="P17" s="53">
        <v>674.709</v>
      </c>
      <c r="Q17" s="55">
        <f t="shared" si="0"/>
        <v>23716.665</v>
      </c>
      <c r="R17" s="52">
        <v>612.37</v>
      </c>
      <c r="S17" s="52">
        <v>707.313</v>
      </c>
      <c r="T17" s="52">
        <v>1197.297</v>
      </c>
      <c r="U17" s="52">
        <v>1800.06</v>
      </c>
      <c r="V17" s="52">
        <v>2921.526</v>
      </c>
      <c r="W17" s="70">
        <v>3358.192</v>
      </c>
      <c r="X17" s="70">
        <v>3949.29</v>
      </c>
      <c r="Y17" s="70">
        <v>3978.401</v>
      </c>
      <c r="Z17" s="70">
        <v>3404.516</v>
      </c>
      <c r="AA17" s="70">
        <v>2771.936</v>
      </c>
      <c r="AB17" s="70">
        <v>808.671</v>
      </c>
      <c r="AC17" s="70">
        <v>720.649</v>
      </c>
      <c r="AD17" s="55">
        <f t="shared" si="1"/>
        <v>26230.221</v>
      </c>
      <c r="AE17" s="97">
        <f t="shared" si="2"/>
        <v>10.598269191726573</v>
      </c>
    </row>
    <row r="18" spans="1:31" ht="18.75" customHeight="1">
      <c r="A18" s="51"/>
      <c r="B18" s="78">
        <v>14</v>
      </c>
      <c r="C18" s="75" t="s">
        <v>22</v>
      </c>
      <c r="D18" s="54" t="s">
        <v>14</v>
      </c>
      <c r="E18" s="52">
        <v>1312.8</v>
      </c>
      <c r="F18" s="52">
        <v>1348.089</v>
      </c>
      <c r="G18" s="52">
        <v>1570.175</v>
      </c>
      <c r="H18" s="52">
        <v>1720.212</v>
      </c>
      <c r="I18" s="52">
        <v>2091.164</v>
      </c>
      <c r="J18" s="52">
        <v>2316.359</v>
      </c>
      <c r="K18" s="52">
        <v>2554.961</v>
      </c>
      <c r="L18" s="52">
        <v>2686.574</v>
      </c>
      <c r="M18" s="52">
        <v>2427.811</v>
      </c>
      <c r="N18" s="52">
        <v>2084.468</v>
      </c>
      <c r="O18" s="52">
        <v>1473.511</v>
      </c>
      <c r="P18" s="53">
        <v>1506.666</v>
      </c>
      <c r="Q18" s="55">
        <f t="shared" si="0"/>
        <v>23092.79</v>
      </c>
      <c r="R18" s="52">
        <v>1414.994</v>
      </c>
      <c r="S18" s="52">
        <v>1492.291</v>
      </c>
      <c r="T18" s="52">
        <v>1742.099</v>
      </c>
      <c r="U18" s="52">
        <v>1920.187</v>
      </c>
      <c r="V18" s="52">
        <v>2243.096</v>
      </c>
      <c r="W18" s="70">
        <v>2528.997</v>
      </c>
      <c r="X18" s="70">
        <v>2818.829</v>
      </c>
      <c r="Y18" s="70">
        <v>2933.415</v>
      </c>
      <c r="Z18" s="70">
        <v>2670.483</v>
      </c>
      <c r="AA18" s="70">
        <v>2330.284</v>
      </c>
      <c r="AB18" s="70">
        <v>1699.265</v>
      </c>
      <c r="AC18" s="70">
        <v>1804.517</v>
      </c>
      <c r="AD18" s="55">
        <f t="shared" si="1"/>
        <v>25598.457</v>
      </c>
      <c r="AE18" s="97">
        <f t="shared" si="2"/>
        <v>10.850429939388007</v>
      </c>
    </row>
    <row r="19" spans="1:31" ht="18.75" customHeight="1">
      <c r="A19" s="51"/>
      <c r="B19" s="78">
        <v>15</v>
      </c>
      <c r="C19" s="75" t="s">
        <v>25</v>
      </c>
      <c r="D19" s="54" t="s">
        <v>1</v>
      </c>
      <c r="E19" s="52">
        <v>1534.318</v>
      </c>
      <c r="F19" s="52">
        <v>1543.631</v>
      </c>
      <c r="G19" s="52">
        <v>1813.43</v>
      </c>
      <c r="H19" s="52">
        <v>1892.993</v>
      </c>
      <c r="I19" s="52">
        <v>2054.076</v>
      </c>
      <c r="J19" s="52">
        <v>2225.341</v>
      </c>
      <c r="K19" s="52">
        <v>2197.596</v>
      </c>
      <c r="L19" s="52">
        <v>2169.365</v>
      </c>
      <c r="M19" s="52">
        <v>2146.43</v>
      </c>
      <c r="N19" s="52">
        <v>2094.074</v>
      </c>
      <c r="O19" s="52">
        <v>1812.505</v>
      </c>
      <c r="P19" s="53">
        <v>1670.948</v>
      </c>
      <c r="Q19" s="55">
        <f t="shared" si="0"/>
        <v>23154.707000000002</v>
      </c>
      <c r="R19" s="52">
        <v>1604.04</v>
      </c>
      <c r="S19" s="52">
        <v>1678.092</v>
      </c>
      <c r="T19" s="52">
        <v>1978.79</v>
      </c>
      <c r="U19" s="52">
        <v>1972.216</v>
      </c>
      <c r="V19" s="52">
        <v>2206.611</v>
      </c>
      <c r="W19" s="70">
        <v>2264.816</v>
      </c>
      <c r="X19" s="70">
        <v>2354.04</v>
      </c>
      <c r="Y19" s="70">
        <v>2299.914</v>
      </c>
      <c r="Z19" s="70">
        <v>2261.134</v>
      </c>
      <c r="AA19" s="70">
        <v>2219.857</v>
      </c>
      <c r="AB19" s="70">
        <v>1975.386</v>
      </c>
      <c r="AC19" s="70">
        <v>1883.23</v>
      </c>
      <c r="AD19" s="55">
        <f t="shared" si="1"/>
        <v>24698.125999999997</v>
      </c>
      <c r="AE19" s="97">
        <f t="shared" si="2"/>
        <v>6.665681409831681</v>
      </c>
    </row>
    <row r="20" spans="1:31" ht="18.75" customHeight="1">
      <c r="A20" s="51"/>
      <c r="B20" s="78">
        <v>16</v>
      </c>
      <c r="C20" s="75" t="s">
        <v>55</v>
      </c>
      <c r="D20" s="54" t="s">
        <v>14</v>
      </c>
      <c r="E20" s="52">
        <v>1485.451</v>
      </c>
      <c r="F20" s="52">
        <v>1469.273</v>
      </c>
      <c r="G20" s="52">
        <v>1665.751</v>
      </c>
      <c r="H20" s="52">
        <v>1902.609</v>
      </c>
      <c r="I20" s="52">
        <v>2035.941</v>
      </c>
      <c r="J20" s="52">
        <v>2036.349</v>
      </c>
      <c r="K20" s="52">
        <v>2188.526</v>
      </c>
      <c r="L20" s="52">
        <v>2231.759</v>
      </c>
      <c r="M20" s="52">
        <v>2041.315</v>
      </c>
      <c r="N20" s="52">
        <v>2048.025</v>
      </c>
      <c r="O20" s="52">
        <v>1700.454</v>
      </c>
      <c r="P20" s="53">
        <v>1708.224</v>
      </c>
      <c r="Q20" s="55">
        <f t="shared" si="0"/>
        <v>22513.677000000003</v>
      </c>
      <c r="R20" s="52">
        <v>1662.106</v>
      </c>
      <c r="S20" s="52">
        <v>1689.925</v>
      </c>
      <c r="T20" s="52">
        <v>1891.972</v>
      </c>
      <c r="U20" s="52">
        <v>1961.837</v>
      </c>
      <c r="V20" s="52">
        <v>2144.491</v>
      </c>
      <c r="W20" s="70">
        <v>2189.854</v>
      </c>
      <c r="X20" s="70">
        <v>2335.762</v>
      </c>
      <c r="Y20" s="70">
        <v>2494.709</v>
      </c>
      <c r="Z20" s="70">
        <v>2184.35</v>
      </c>
      <c r="AA20" s="70">
        <v>2170.532</v>
      </c>
      <c r="AB20" s="70">
        <v>1738.999</v>
      </c>
      <c r="AC20" s="70">
        <v>1852.477</v>
      </c>
      <c r="AD20" s="55">
        <f t="shared" si="1"/>
        <v>24317.013999999996</v>
      </c>
      <c r="AE20" s="97">
        <f t="shared" si="2"/>
        <v>8.00996212213576</v>
      </c>
    </row>
    <row r="21" spans="1:31" ht="18.75" customHeight="1">
      <c r="A21" s="51"/>
      <c r="B21" s="78">
        <v>17</v>
      </c>
      <c r="C21" s="75" t="s">
        <v>54</v>
      </c>
      <c r="D21" s="54" t="s">
        <v>9</v>
      </c>
      <c r="E21" s="52">
        <v>1327.555</v>
      </c>
      <c r="F21" s="52">
        <v>1325.341</v>
      </c>
      <c r="G21" s="52">
        <v>1695.266</v>
      </c>
      <c r="H21" s="52">
        <v>1712.802</v>
      </c>
      <c r="I21" s="52">
        <v>2075.148</v>
      </c>
      <c r="J21" s="52">
        <v>2148.357</v>
      </c>
      <c r="K21" s="52">
        <v>2293.947</v>
      </c>
      <c r="L21" s="52">
        <v>2340.782</v>
      </c>
      <c r="M21" s="52">
        <v>2263.024</v>
      </c>
      <c r="N21" s="52">
        <v>2239.411</v>
      </c>
      <c r="O21" s="52">
        <v>1591.084</v>
      </c>
      <c r="P21" s="53">
        <v>1435.453</v>
      </c>
      <c r="Q21" s="55">
        <f t="shared" si="0"/>
        <v>22448.170000000002</v>
      </c>
      <c r="R21" s="52">
        <v>1342.762</v>
      </c>
      <c r="S21" s="52">
        <v>1375.855</v>
      </c>
      <c r="T21" s="52">
        <v>1680.161</v>
      </c>
      <c r="U21" s="52">
        <v>1774.636</v>
      </c>
      <c r="V21" s="52">
        <v>2113.995</v>
      </c>
      <c r="W21" s="70">
        <v>2220.868</v>
      </c>
      <c r="X21" s="70">
        <v>2433.528</v>
      </c>
      <c r="Y21" s="70">
        <v>2399.845</v>
      </c>
      <c r="Z21" s="70">
        <v>2392.299</v>
      </c>
      <c r="AA21" s="70">
        <v>2388.145</v>
      </c>
      <c r="AB21" s="70">
        <v>1728.999</v>
      </c>
      <c r="AC21" s="70">
        <v>1645.606</v>
      </c>
      <c r="AD21" s="55">
        <f t="shared" si="1"/>
        <v>23496.699</v>
      </c>
      <c r="AE21" s="97">
        <f t="shared" si="2"/>
        <v>4.670888540134888</v>
      </c>
    </row>
    <row r="22" spans="1:31" ht="18.75" customHeight="1">
      <c r="A22" s="51"/>
      <c r="B22" s="78">
        <v>18</v>
      </c>
      <c r="C22" s="75" t="s">
        <v>53</v>
      </c>
      <c r="D22" s="54" t="s">
        <v>8</v>
      </c>
      <c r="E22" s="52">
        <v>1316.408</v>
      </c>
      <c r="F22" s="52">
        <v>1292.5</v>
      </c>
      <c r="G22" s="52">
        <v>1673.384</v>
      </c>
      <c r="H22" s="52">
        <v>1913.155</v>
      </c>
      <c r="I22" s="52">
        <v>2068.439</v>
      </c>
      <c r="J22" s="52">
        <v>2169.11</v>
      </c>
      <c r="K22" s="52">
        <v>2365.415</v>
      </c>
      <c r="L22" s="52">
        <v>2388.272</v>
      </c>
      <c r="M22" s="52">
        <v>2278.262</v>
      </c>
      <c r="N22" s="52">
        <v>2029.665</v>
      </c>
      <c r="O22" s="52">
        <v>1663.801</v>
      </c>
      <c r="P22" s="53">
        <v>1581.366</v>
      </c>
      <c r="Q22" s="55">
        <f t="shared" si="0"/>
        <v>22739.777000000002</v>
      </c>
      <c r="R22" s="52">
        <v>1335.041</v>
      </c>
      <c r="S22" s="52">
        <v>1341.985</v>
      </c>
      <c r="T22" s="52">
        <v>1707.844</v>
      </c>
      <c r="U22" s="52">
        <v>1848.925</v>
      </c>
      <c r="V22" s="52">
        <v>2101.692</v>
      </c>
      <c r="W22" s="70">
        <v>2149.074</v>
      </c>
      <c r="X22" s="70">
        <v>2431.386</v>
      </c>
      <c r="Y22" s="70">
        <v>2391.864</v>
      </c>
      <c r="Z22" s="70">
        <v>2350.092</v>
      </c>
      <c r="AA22" s="70">
        <v>2163.638</v>
      </c>
      <c r="AB22" s="70">
        <v>1760.181</v>
      </c>
      <c r="AC22" s="70">
        <v>1736.601</v>
      </c>
      <c r="AD22" s="55">
        <f t="shared" si="1"/>
        <v>23318.323</v>
      </c>
      <c r="AE22" s="97">
        <f t="shared" si="2"/>
        <v>2.5442026102542536</v>
      </c>
    </row>
    <row r="23" spans="1:31" ht="18.75" customHeight="1">
      <c r="A23" s="51"/>
      <c r="B23" s="78">
        <v>19</v>
      </c>
      <c r="C23" s="75" t="s">
        <v>26</v>
      </c>
      <c r="D23" s="54" t="s">
        <v>5</v>
      </c>
      <c r="E23" s="52">
        <v>1286.882</v>
      </c>
      <c r="F23" s="52">
        <v>1207.54</v>
      </c>
      <c r="G23" s="52">
        <v>1489.433</v>
      </c>
      <c r="H23" s="52">
        <v>1695.256</v>
      </c>
      <c r="I23" s="52">
        <v>1729.006</v>
      </c>
      <c r="J23" s="52">
        <v>1856.002</v>
      </c>
      <c r="K23" s="52">
        <v>2072.681</v>
      </c>
      <c r="L23" s="52">
        <v>2123.86</v>
      </c>
      <c r="M23" s="52">
        <v>1964.137</v>
      </c>
      <c r="N23" s="52">
        <v>1831.665</v>
      </c>
      <c r="O23" s="52">
        <v>1425.785</v>
      </c>
      <c r="P23" s="53">
        <v>1428.546</v>
      </c>
      <c r="Q23" s="55">
        <f t="shared" si="0"/>
        <v>20110.793</v>
      </c>
      <c r="R23" s="52">
        <v>1368.861</v>
      </c>
      <c r="S23" s="52">
        <v>1343.904</v>
      </c>
      <c r="T23" s="52">
        <v>1564.395</v>
      </c>
      <c r="U23" s="52">
        <v>1733.996</v>
      </c>
      <c r="V23" s="52">
        <v>1919.061</v>
      </c>
      <c r="W23" s="70">
        <v>2001.6</v>
      </c>
      <c r="X23" s="70">
        <v>2312.756</v>
      </c>
      <c r="Y23" s="70">
        <v>2366.944</v>
      </c>
      <c r="Z23" s="70">
        <v>2228.819</v>
      </c>
      <c r="AA23" s="70">
        <v>2144.75</v>
      </c>
      <c r="AB23" s="70">
        <v>1723.363</v>
      </c>
      <c r="AC23" s="70">
        <v>1754.052</v>
      </c>
      <c r="AD23" s="55">
        <f t="shared" si="1"/>
        <v>22462.501</v>
      </c>
      <c r="AE23" s="97">
        <f t="shared" si="2"/>
        <v>11.69376065876666</v>
      </c>
    </row>
    <row r="24" spans="1:31" ht="18.75" customHeight="1">
      <c r="A24" s="51"/>
      <c r="B24" s="78">
        <v>20</v>
      </c>
      <c r="C24" s="75" t="s">
        <v>63</v>
      </c>
      <c r="D24" s="54" t="s">
        <v>7</v>
      </c>
      <c r="E24" s="52">
        <v>1359.936</v>
      </c>
      <c r="F24" s="52">
        <v>1396.935</v>
      </c>
      <c r="G24" s="52">
        <v>1694.753</v>
      </c>
      <c r="H24" s="52">
        <v>1995.093</v>
      </c>
      <c r="I24" s="52">
        <v>2137.521</v>
      </c>
      <c r="J24" s="52">
        <v>2182.062</v>
      </c>
      <c r="K24" s="52">
        <v>2463.465</v>
      </c>
      <c r="L24" s="52">
        <v>2406.389</v>
      </c>
      <c r="M24" s="52">
        <v>2310.572</v>
      </c>
      <c r="N24" s="52">
        <v>2105.758</v>
      </c>
      <c r="O24" s="52">
        <v>1679.055</v>
      </c>
      <c r="P24" s="53">
        <v>1537.902</v>
      </c>
      <c r="Q24" s="55">
        <f t="shared" si="0"/>
        <v>23269.441</v>
      </c>
      <c r="R24" s="52">
        <v>1461.274</v>
      </c>
      <c r="S24" s="52">
        <v>1553.746</v>
      </c>
      <c r="T24" s="52">
        <v>1202.7</v>
      </c>
      <c r="U24" s="52">
        <v>1074.572</v>
      </c>
      <c r="V24" s="52">
        <v>1970.828</v>
      </c>
      <c r="W24" s="70">
        <v>2050.053</v>
      </c>
      <c r="X24" s="70">
        <v>2399.203</v>
      </c>
      <c r="Y24" s="70">
        <v>2313.443</v>
      </c>
      <c r="Z24" s="70">
        <v>2258.628</v>
      </c>
      <c r="AA24" s="70">
        <v>2056.394</v>
      </c>
      <c r="AB24" s="70">
        <v>1743.93</v>
      </c>
      <c r="AC24" s="70">
        <v>1684.497</v>
      </c>
      <c r="AD24" s="55">
        <f t="shared" si="1"/>
        <v>21769.268</v>
      </c>
      <c r="AE24" s="97">
        <f t="shared" si="2"/>
        <v>-6.446966216334971</v>
      </c>
    </row>
    <row r="25" spans="1:31" ht="18.75" customHeight="1">
      <c r="A25" s="51"/>
      <c r="B25" s="78">
        <v>21</v>
      </c>
      <c r="C25" s="75" t="s">
        <v>56</v>
      </c>
      <c r="D25" s="54" t="s">
        <v>9</v>
      </c>
      <c r="E25" s="52">
        <v>1313.876</v>
      </c>
      <c r="F25" s="52">
        <v>1361.913</v>
      </c>
      <c r="G25" s="52">
        <v>1679.368</v>
      </c>
      <c r="H25" s="52">
        <v>1735.437</v>
      </c>
      <c r="I25" s="52">
        <v>1907.224</v>
      </c>
      <c r="J25" s="52">
        <v>1940.634</v>
      </c>
      <c r="K25" s="52">
        <v>1972.562</v>
      </c>
      <c r="L25" s="52">
        <v>1952.941</v>
      </c>
      <c r="M25" s="52">
        <v>2020.184</v>
      </c>
      <c r="N25" s="52">
        <v>2002.176</v>
      </c>
      <c r="O25" s="52">
        <v>1611.875</v>
      </c>
      <c r="P25" s="53">
        <v>1496.746</v>
      </c>
      <c r="Q25" s="55">
        <f t="shared" si="0"/>
        <v>20994.935999999998</v>
      </c>
      <c r="R25" s="52">
        <v>1328.328</v>
      </c>
      <c r="S25" s="52">
        <v>1413.185</v>
      </c>
      <c r="T25" s="52">
        <v>1670.422</v>
      </c>
      <c r="U25" s="52">
        <v>1702.922</v>
      </c>
      <c r="V25" s="52">
        <v>1861.277</v>
      </c>
      <c r="W25" s="70">
        <v>1977.473</v>
      </c>
      <c r="X25" s="70">
        <v>2042.741</v>
      </c>
      <c r="Y25" s="70">
        <v>1932.511</v>
      </c>
      <c r="Z25" s="70">
        <v>2110.181</v>
      </c>
      <c r="AA25" s="70">
        <v>1972.581</v>
      </c>
      <c r="AB25" s="70">
        <v>1663.499</v>
      </c>
      <c r="AC25" s="70">
        <v>1569.451</v>
      </c>
      <c r="AD25" s="55">
        <f t="shared" si="1"/>
        <v>21244.571</v>
      </c>
      <c r="AE25" s="97">
        <f t="shared" si="2"/>
        <v>1.189024820080431</v>
      </c>
    </row>
    <row r="26" spans="1:31" ht="18.75" customHeight="1">
      <c r="A26" s="51"/>
      <c r="B26" s="78">
        <v>22</v>
      </c>
      <c r="C26" s="75" t="s">
        <v>72</v>
      </c>
      <c r="D26" s="54" t="s">
        <v>46</v>
      </c>
      <c r="E26" s="52">
        <v>976.553</v>
      </c>
      <c r="F26" s="52">
        <v>905.71</v>
      </c>
      <c r="G26" s="52">
        <v>1099.758</v>
      </c>
      <c r="H26" s="52">
        <v>1456.064</v>
      </c>
      <c r="I26" s="52">
        <v>1653.711</v>
      </c>
      <c r="J26" s="52">
        <v>1881.762</v>
      </c>
      <c r="K26" s="52">
        <v>2139.727</v>
      </c>
      <c r="L26" s="52">
        <v>2150.282</v>
      </c>
      <c r="M26" s="52">
        <v>1859.77</v>
      </c>
      <c r="N26" s="52">
        <v>1578.171</v>
      </c>
      <c r="O26" s="52">
        <v>1205.134</v>
      </c>
      <c r="P26" s="53">
        <v>1182.923</v>
      </c>
      <c r="Q26" s="55">
        <f t="shared" si="0"/>
        <v>18089.565</v>
      </c>
      <c r="R26" s="52">
        <v>1092.722</v>
      </c>
      <c r="S26" s="52">
        <v>1069.569</v>
      </c>
      <c r="T26" s="52">
        <v>1287.66</v>
      </c>
      <c r="U26" s="52">
        <v>1473.839</v>
      </c>
      <c r="V26" s="52">
        <v>1799.694</v>
      </c>
      <c r="W26" s="70">
        <v>1956.098</v>
      </c>
      <c r="X26" s="70">
        <v>2373.683</v>
      </c>
      <c r="Y26" s="70">
        <v>2365.74</v>
      </c>
      <c r="Z26" s="70">
        <v>2131.372</v>
      </c>
      <c r="AA26" s="70">
        <v>1773.716</v>
      </c>
      <c r="AB26" s="70">
        <v>1333.114</v>
      </c>
      <c r="AC26" s="70">
        <v>1351.707</v>
      </c>
      <c r="AD26" s="55">
        <f t="shared" si="1"/>
        <v>20008.913999999997</v>
      </c>
      <c r="AE26" s="97">
        <f t="shared" si="2"/>
        <v>10.610255138805158</v>
      </c>
    </row>
    <row r="27" spans="1:31" ht="18.75" customHeight="1">
      <c r="A27" s="51"/>
      <c r="B27" s="78">
        <v>23</v>
      </c>
      <c r="C27" s="75" t="s">
        <v>23</v>
      </c>
      <c r="D27" s="54" t="s">
        <v>3</v>
      </c>
      <c r="E27" s="52">
        <v>1217.765</v>
      </c>
      <c r="F27" s="52">
        <v>1143.303</v>
      </c>
      <c r="G27" s="52">
        <v>1417.61</v>
      </c>
      <c r="H27" s="52">
        <v>1528.653</v>
      </c>
      <c r="I27" s="52">
        <v>1591.571</v>
      </c>
      <c r="J27" s="52">
        <v>1728.675</v>
      </c>
      <c r="K27" s="52">
        <v>1867.363</v>
      </c>
      <c r="L27" s="52">
        <v>1941.813</v>
      </c>
      <c r="M27" s="52">
        <v>1798.868</v>
      </c>
      <c r="N27" s="52">
        <v>1642.656</v>
      </c>
      <c r="O27" s="52">
        <v>1285.424</v>
      </c>
      <c r="P27" s="53">
        <v>1281.135</v>
      </c>
      <c r="Q27" s="55">
        <f t="shared" si="0"/>
        <v>18444.835999999996</v>
      </c>
      <c r="R27" s="52">
        <v>1244.076</v>
      </c>
      <c r="S27" s="52">
        <v>1248.499</v>
      </c>
      <c r="T27" s="52">
        <v>1474.456</v>
      </c>
      <c r="U27" s="52">
        <v>1535.591</v>
      </c>
      <c r="V27" s="52">
        <v>1639.605</v>
      </c>
      <c r="W27" s="70">
        <v>1738.097</v>
      </c>
      <c r="X27" s="70">
        <v>1968.115</v>
      </c>
      <c r="Y27" s="70">
        <v>1998.794</v>
      </c>
      <c r="Z27" s="70">
        <v>1839.883</v>
      </c>
      <c r="AA27" s="70">
        <v>1666.412</v>
      </c>
      <c r="AB27" s="70">
        <v>1432.414</v>
      </c>
      <c r="AC27" s="70">
        <v>1525.623</v>
      </c>
      <c r="AD27" s="55">
        <f t="shared" si="1"/>
        <v>19311.565</v>
      </c>
      <c r="AE27" s="97">
        <f t="shared" si="2"/>
        <v>4.699033377146877</v>
      </c>
    </row>
    <row r="28" spans="1:31" ht="18.75" customHeight="1">
      <c r="A28" s="51"/>
      <c r="B28" s="78">
        <v>24</v>
      </c>
      <c r="C28" s="75" t="s">
        <v>57</v>
      </c>
      <c r="D28" s="54" t="s">
        <v>4</v>
      </c>
      <c r="E28" s="52">
        <v>1156.444</v>
      </c>
      <c r="F28" s="52">
        <v>1164.409</v>
      </c>
      <c r="G28" s="52">
        <v>1354.315</v>
      </c>
      <c r="H28" s="52">
        <v>1321.653</v>
      </c>
      <c r="I28" s="52">
        <v>1385.119</v>
      </c>
      <c r="J28" s="52">
        <v>1523.251</v>
      </c>
      <c r="K28" s="52">
        <v>1552.734</v>
      </c>
      <c r="L28" s="52">
        <v>1512.82</v>
      </c>
      <c r="M28" s="52">
        <v>1442.659</v>
      </c>
      <c r="N28" s="52">
        <v>1485.124</v>
      </c>
      <c r="O28" s="52">
        <v>1259.539</v>
      </c>
      <c r="P28" s="53">
        <v>1259.742</v>
      </c>
      <c r="Q28" s="55">
        <f t="shared" si="0"/>
        <v>16417.808999999997</v>
      </c>
      <c r="R28" s="52">
        <v>1230.988</v>
      </c>
      <c r="S28" s="52">
        <v>1272.319</v>
      </c>
      <c r="T28" s="52">
        <v>1419.683</v>
      </c>
      <c r="U28" s="52">
        <v>1349.256</v>
      </c>
      <c r="V28" s="52">
        <v>1459.181</v>
      </c>
      <c r="W28" s="70">
        <v>1587.952</v>
      </c>
      <c r="X28" s="70">
        <v>1602.199</v>
      </c>
      <c r="Y28" s="70">
        <v>1550.413</v>
      </c>
      <c r="Z28" s="70">
        <v>1524.02</v>
      </c>
      <c r="AA28" s="70">
        <v>1502.627</v>
      </c>
      <c r="AB28" s="70">
        <v>1314.391</v>
      </c>
      <c r="AC28" s="70">
        <v>1367.9</v>
      </c>
      <c r="AD28" s="55">
        <f t="shared" si="1"/>
        <v>17180.929</v>
      </c>
      <c r="AE28" s="97">
        <f t="shared" si="2"/>
        <v>4.648123266630777</v>
      </c>
    </row>
    <row r="29" spans="1:31" ht="18.75" customHeight="1">
      <c r="A29" s="51"/>
      <c r="B29" s="78">
        <v>25</v>
      </c>
      <c r="C29" s="75" t="s">
        <v>73</v>
      </c>
      <c r="D29" s="54" t="s">
        <v>11</v>
      </c>
      <c r="E29" s="52">
        <v>642.229</v>
      </c>
      <c r="F29" s="52">
        <v>672.295</v>
      </c>
      <c r="G29" s="52">
        <v>898.185</v>
      </c>
      <c r="H29" s="52">
        <v>1289.566</v>
      </c>
      <c r="I29" s="52">
        <v>1445.024</v>
      </c>
      <c r="J29" s="52">
        <v>1474.257</v>
      </c>
      <c r="K29" s="52">
        <v>1700.253</v>
      </c>
      <c r="L29" s="52">
        <v>1730.947</v>
      </c>
      <c r="M29" s="52">
        <v>1530.161</v>
      </c>
      <c r="N29" s="52">
        <v>1428.052</v>
      </c>
      <c r="O29" s="52">
        <v>796.926</v>
      </c>
      <c r="P29" s="53">
        <v>752.501</v>
      </c>
      <c r="Q29" s="55">
        <f t="shared" si="0"/>
        <v>14360.395999999997</v>
      </c>
      <c r="R29" s="52">
        <v>729.605</v>
      </c>
      <c r="S29" s="52">
        <v>790.694</v>
      </c>
      <c r="T29" s="52">
        <v>1094.183</v>
      </c>
      <c r="U29" s="52">
        <v>1442.887</v>
      </c>
      <c r="V29" s="52">
        <v>1622.517</v>
      </c>
      <c r="W29" s="70">
        <v>1683.26</v>
      </c>
      <c r="X29" s="70">
        <v>1959.341</v>
      </c>
      <c r="Y29" s="70">
        <v>1944.735</v>
      </c>
      <c r="Z29" s="70">
        <v>1774.264</v>
      </c>
      <c r="AA29" s="70">
        <v>1707.2</v>
      </c>
      <c r="AB29" s="70">
        <v>961.795</v>
      </c>
      <c r="AC29" s="70">
        <v>909.065</v>
      </c>
      <c r="AD29" s="55">
        <f t="shared" si="1"/>
        <v>16619.546</v>
      </c>
      <c r="AE29" s="97">
        <f t="shared" si="2"/>
        <v>15.731808510016032</v>
      </c>
    </row>
    <row r="30" spans="1:31" ht="18.75" customHeight="1">
      <c r="A30" s="51"/>
      <c r="B30" s="78">
        <v>26</v>
      </c>
      <c r="C30" s="75" t="s">
        <v>27</v>
      </c>
      <c r="D30" s="54" t="s">
        <v>9</v>
      </c>
      <c r="E30" s="52">
        <v>944.369</v>
      </c>
      <c r="F30" s="52">
        <v>972.919</v>
      </c>
      <c r="G30" s="52">
        <v>1246.351</v>
      </c>
      <c r="H30" s="52">
        <v>1317.612</v>
      </c>
      <c r="I30" s="52">
        <v>1422.275</v>
      </c>
      <c r="J30" s="52">
        <v>1402.079</v>
      </c>
      <c r="K30" s="52">
        <v>1523.472</v>
      </c>
      <c r="L30" s="52">
        <v>1511.002</v>
      </c>
      <c r="M30" s="52">
        <v>1481.334</v>
      </c>
      <c r="N30" s="52">
        <v>1536.861</v>
      </c>
      <c r="O30" s="52">
        <v>1155.58</v>
      </c>
      <c r="P30" s="53">
        <v>1067.597</v>
      </c>
      <c r="Q30" s="55">
        <f t="shared" si="0"/>
        <v>15581.451000000001</v>
      </c>
      <c r="R30" s="52">
        <v>958.44</v>
      </c>
      <c r="S30" s="52">
        <v>1033.581</v>
      </c>
      <c r="T30" s="52">
        <v>1269.599</v>
      </c>
      <c r="U30" s="52">
        <v>1312.746</v>
      </c>
      <c r="V30" s="52">
        <v>1439.281</v>
      </c>
      <c r="W30" s="70">
        <v>1462.463</v>
      </c>
      <c r="X30" s="70">
        <v>1618.386</v>
      </c>
      <c r="Y30" s="70">
        <v>1525.932</v>
      </c>
      <c r="Z30" s="70">
        <v>1581.654</v>
      </c>
      <c r="AA30" s="70">
        <v>1588.667</v>
      </c>
      <c r="AB30" s="70">
        <v>1205.384</v>
      </c>
      <c r="AC30" s="70">
        <v>1194.492</v>
      </c>
      <c r="AD30" s="55">
        <f t="shared" si="1"/>
        <v>16190.625</v>
      </c>
      <c r="AE30" s="97">
        <f t="shared" si="2"/>
        <v>3.909610215377235</v>
      </c>
    </row>
    <row r="31" spans="1:31" ht="18.75" customHeight="1">
      <c r="A31" s="51"/>
      <c r="B31" s="78">
        <v>27</v>
      </c>
      <c r="C31" s="75" t="s">
        <v>68</v>
      </c>
      <c r="D31" s="54" t="s">
        <v>14</v>
      </c>
      <c r="E31" s="52">
        <v>656.256</v>
      </c>
      <c r="F31" s="52">
        <v>686.705</v>
      </c>
      <c r="G31" s="52">
        <v>839.314</v>
      </c>
      <c r="H31" s="52">
        <v>989.707</v>
      </c>
      <c r="I31" s="52">
        <v>1135.49</v>
      </c>
      <c r="J31" s="52">
        <v>1199.302</v>
      </c>
      <c r="K31" s="52">
        <v>1319.848</v>
      </c>
      <c r="L31" s="52">
        <v>1366.8</v>
      </c>
      <c r="M31" s="52">
        <v>1210.105</v>
      </c>
      <c r="N31" s="52">
        <v>1149.757</v>
      </c>
      <c r="O31" s="52">
        <v>844.913</v>
      </c>
      <c r="P31" s="53">
        <v>864.563</v>
      </c>
      <c r="Q31" s="55">
        <f t="shared" si="0"/>
        <v>12262.759999999998</v>
      </c>
      <c r="R31" s="52">
        <v>819.232</v>
      </c>
      <c r="S31" s="52">
        <v>877.564</v>
      </c>
      <c r="T31" s="52">
        <v>1044.561</v>
      </c>
      <c r="U31" s="52">
        <v>1154.36</v>
      </c>
      <c r="V31" s="52">
        <v>1336.339</v>
      </c>
      <c r="W31" s="70">
        <v>1413.225</v>
      </c>
      <c r="X31" s="70">
        <v>1544.106</v>
      </c>
      <c r="Y31" s="70">
        <v>1596.909</v>
      </c>
      <c r="Z31" s="70">
        <v>1420.435</v>
      </c>
      <c r="AA31" s="70">
        <v>1381.535</v>
      </c>
      <c r="AB31" s="70">
        <v>963.628</v>
      </c>
      <c r="AC31" s="70">
        <v>1090.388</v>
      </c>
      <c r="AD31" s="55">
        <f t="shared" si="1"/>
        <v>14642.282</v>
      </c>
      <c r="AE31" s="97">
        <f t="shared" si="2"/>
        <v>19.404457071654345</v>
      </c>
    </row>
    <row r="32" spans="1:31" ht="18.75" customHeight="1">
      <c r="A32" s="51"/>
      <c r="B32" s="78">
        <v>28</v>
      </c>
      <c r="C32" s="75" t="s">
        <v>28</v>
      </c>
      <c r="D32" s="54" t="s">
        <v>6</v>
      </c>
      <c r="E32" s="52">
        <v>615.198</v>
      </c>
      <c r="F32" s="52">
        <v>607.825</v>
      </c>
      <c r="G32" s="52">
        <v>785.386</v>
      </c>
      <c r="H32" s="52">
        <v>922.835</v>
      </c>
      <c r="I32" s="52">
        <v>1049.81</v>
      </c>
      <c r="J32" s="52">
        <v>1210.571</v>
      </c>
      <c r="K32" s="52">
        <v>1334.583</v>
      </c>
      <c r="L32" s="52">
        <v>1352.771</v>
      </c>
      <c r="M32" s="52">
        <v>1248.927</v>
      </c>
      <c r="N32" s="52">
        <v>1051.616</v>
      </c>
      <c r="O32" s="52">
        <v>845.347</v>
      </c>
      <c r="P32" s="53">
        <v>842.796</v>
      </c>
      <c r="Q32" s="55">
        <f t="shared" si="0"/>
        <v>11867.665</v>
      </c>
      <c r="R32" s="52">
        <v>685.769</v>
      </c>
      <c r="S32" s="52">
        <v>699.422</v>
      </c>
      <c r="T32" s="52">
        <v>881.844</v>
      </c>
      <c r="U32" s="52">
        <v>948.758</v>
      </c>
      <c r="V32" s="52">
        <v>1071.675</v>
      </c>
      <c r="W32" s="70">
        <v>1259.16</v>
      </c>
      <c r="X32" s="70">
        <v>1445.986</v>
      </c>
      <c r="Y32" s="70">
        <v>1441.942</v>
      </c>
      <c r="Z32" s="70">
        <v>1384.702</v>
      </c>
      <c r="AA32" s="70">
        <v>1186.804</v>
      </c>
      <c r="AB32" s="70">
        <v>964.379</v>
      </c>
      <c r="AC32" s="70">
        <v>1019.115</v>
      </c>
      <c r="AD32" s="55">
        <f t="shared" si="1"/>
        <v>12989.556</v>
      </c>
      <c r="AE32" s="97">
        <f t="shared" si="2"/>
        <v>9.453342338193726</v>
      </c>
    </row>
    <row r="33" spans="1:31" ht="18.75" customHeight="1">
      <c r="A33" s="51"/>
      <c r="B33" s="78">
        <v>29</v>
      </c>
      <c r="C33" s="75" t="s">
        <v>62</v>
      </c>
      <c r="D33" s="54" t="s">
        <v>45</v>
      </c>
      <c r="E33" s="52">
        <v>691.118</v>
      </c>
      <c r="F33" s="52">
        <v>674.605</v>
      </c>
      <c r="G33" s="52">
        <v>805.074</v>
      </c>
      <c r="H33" s="52">
        <v>848.426</v>
      </c>
      <c r="I33" s="52">
        <v>1011.339</v>
      </c>
      <c r="J33" s="52">
        <v>1149.194</v>
      </c>
      <c r="K33" s="52">
        <v>1218.682</v>
      </c>
      <c r="L33" s="52">
        <v>1201.909</v>
      </c>
      <c r="M33" s="52">
        <v>1158.86</v>
      </c>
      <c r="N33" s="52">
        <v>955.984</v>
      </c>
      <c r="O33" s="52">
        <v>777.77</v>
      </c>
      <c r="P33" s="53">
        <v>725.375</v>
      </c>
      <c r="Q33" s="55">
        <f t="shared" si="0"/>
        <v>11218.336000000001</v>
      </c>
      <c r="R33" s="52">
        <v>738.562</v>
      </c>
      <c r="S33" s="52">
        <v>742.276</v>
      </c>
      <c r="T33" s="52">
        <v>842.524</v>
      </c>
      <c r="U33" s="52">
        <v>932.953</v>
      </c>
      <c r="V33" s="52">
        <v>1081.366</v>
      </c>
      <c r="W33" s="70">
        <v>1261.944</v>
      </c>
      <c r="X33" s="70">
        <v>1376.64</v>
      </c>
      <c r="Y33" s="70">
        <v>1379.812</v>
      </c>
      <c r="Z33" s="70">
        <v>1331.712</v>
      </c>
      <c r="AA33" s="70">
        <v>1156.742</v>
      </c>
      <c r="AB33" s="70">
        <v>1022.527</v>
      </c>
      <c r="AC33" s="70">
        <v>981.27</v>
      </c>
      <c r="AD33" s="55">
        <f t="shared" si="1"/>
        <v>12848.328000000001</v>
      </c>
      <c r="AE33" s="97">
        <f t="shared" si="2"/>
        <v>14.529712784498528</v>
      </c>
    </row>
    <row r="34" spans="1:31" ht="18.75" customHeight="1" thickBot="1">
      <c r="A34" s="51"/>
      <c r="B34" s="79">
        <v>30</v>
      </c>
      <c r="C34" s="76" t="s">
        <v>91</v>
      </c>
      <c r="D34" s="56" t="s">
        <v>10</v>
      </c>
      <c r="E34" s="57">
        <v>598.65</v>
      </c>
      <c r="F34" s="58">
        <v>625.675</v>
      </c>
      <c r="G34" s="58">
        <v>816.309</v>
      </c>
      <c r="H34" s="58">
        <v>996.646</v>
      </c>
      <c r="I34" s="58">
        <v>1204.617</v>
      </c>
      <c r="J34" s="58">
        <v>1241.265</v>
      </c>
      <c r="K34" s="58">
        <v>1424.598</v>
      </c>
      <c r="L34" s="58">
        <v>1389.151</v>
      </c>
      <c r="M34" s="58">
        <v>1208.484</v>
      </c>
      <c r="N34" s="58">
        <v>1109.752</v>
      </c>
      <c r="O34" s="58">
        <v>693.557</v>
      </c>
      <c r="P34" s="59">
        <v>703.596</v>
      </c>
      <c r="Q34" s="60">
        <f>SUM(E34:P34)</f>
        <v>12012.300000000001</v>
      </c>
      <c r="R34" s="57">
        <v>616.244</v>
      </c>
      <c r="S34" s="58">
        <v>689.914</v>
      </c>
      <c r="T34" s="58">
        <v>843.84</v>
      </c>
      <c r="U34" s="58">
        <v>1050.338</v>
      </c>
      <c r="V34" s="58">
        <v>1237.806</v>
      </c>
      <c r="W34" s="58">
        <v>1324.378</v>
      </c>
      <c r="X34" s="58">
        <v>1470.835</v>
      </c>
      <c r="Y34" s="58">
        <v>1384.016</v>
      </c>
      <c r="Z34" s="58">
        <v>1215.613</v>
      </c>
      <c r="AA34" s="58">
        <v>1113.995</v>
      </c>
      <c r="AB34" s="58">
        <v>726.452</v>
      </c>
      <c r="AC34" s="58">
        <v>748.847</v>
      </c>
      <c r="AD34" s="60">
        <f t="shared" si="1"/>
        <v>12422.277999999998</v>
      </c>
      <c r="AE34" s="98">
        <f t="shared" si="2"/>
        <v>3.4129850236840342</v>
      </c>
    </row>
    <row r="35" spans="2:22" ht="18.75" customHeight="1">
      <c r="B35" s="82" t="s">
        <v>141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2.75">
      <c r="B36" s="85" t="s">
        <v>84</v>
      </c>
    </row>
    <row r="39" spans="2:30" ht="12.7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</row>
    <row r="40" spans="2:30" ht="12.7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</sheetData>
  <mergeCells count="8">
    <mergeCell ref="Q3:Q4"/>
    <mergeCell ref="AE3:AE4"/>
    <mergeCell ref="B3:B4"/>
    <mergeCell ref="C3:C4"/>
    <mergeCell ref="D3:D4"/>
    <mergeCell ref="E3:P3"/>
    <mergeCell ref="AD3:AD4"/>
    <mergeCell ref="R3:AC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Collet</dc:creator>
  <cp:keywords/>
  <dc:description/>
  <cp:lastModifiedBy>Damien Collet</cp:lastModifiedBy>
  <cp:lastPrinted>2011-01-24T13:55:04Z</cp:lastPrinted>
  <dcterms:created xsi:type="dcterms:W3CDTF">2007-08-09T07:28:07Z</dcterms:created>
  <dcterms:modified xsi:type="dcterms:W3CDTF">2017-10-11T08:34:02Z</dcterms:modified>
  <cp:category/>
  <cp:version/>
  <cp:contentType/>
  <cp:contentStatus/>
</cp:coreProperties>
</file>