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activeTab="1"/>
  </bookViews>
  <sheets>
    <sheet name="INSTRUCTIONS" sheetId="23" r:id="rId1"/>
    <sheet name="DATA" sheetId="10" r:id="rId2"/>
    <sheet name="readme" sheetId="25" state="hidden" r:id="rId3"/>
  </sheets>
  <definedNames>
    <definedName name="CodeRng1" localSheetId="1">DATA!$A$7:$A$19</definedName>
    <definedName name="CodeRng2" localSheetId="1">DATA!$A$25:$A$39</definedName>
    <definedName name="CodeRng3" localSheetId="1">DATA!#REF!</definedName>
    <definedName name="CountryArray" localSheetId="2">DATA!$BA$1:$BB$37</definedName>
    <definedName name="CountryCode">readme!$B$2</definedName>
    <definedName name="DataRng1" localSheetId="1">DATA!$D$7:$M$19</definedName>
    <definedName name="DataRng2" localSheetId="1">DATA!$D$25:$M$39</definedName>
    <definedName name="DataRng3" localSheetId="1">DATA!#REF!</definedName>
    <definedName name="Domain" localSheetId="2">readme!$B$5</definedName>
    <definedName name="FileType" localSheetId="2">readme!$B$1</definedName>
    <definedName name="OK_to_loadQ" localSheetId="2">readme!$B$3</definedName>
    <definedName name="_xlnm.Print_Area" localSheetId="1">DATA!$B$1:$N$44</definedName>
    <definedName name="RefVintage">readme!$B$4</definedName>
    <definedName name="TimeRng1" localSheetId="1">DATA!$D$6:$M$6</definedName>
    <definedName name="TimeRng2" localSheetId="1">DATA!$D$24:$M$24</definedName>
    <definedName name="TimeRng3" localSheetId="1">DATA!#REF!</definedName>
  </definedNames>
  <calcPr calcId="145621"/>
</workbook>
</file>

<file path=xl/calcChain.xml><?xml version="1.0" encoding="utf-8"?>
<calcChain xmlns="http://schemas.openxmlformats.org/spreadsheetml/2006/main">
  <c r="AI39" i="10" l="1"/>
  <c r="AI38" i="10"/>
  <c r="AI37" i="10"/>
  <c r="AI36" i="10"/>
  <c r="AI34" i="10"/>
  <c r="AI33" i="10"/>
  <c r="AI32" i="10"/>
  <c r="AI31" i="10"/>
  <c r="AI29" i="10"/>
  <c r="AI28" i="10"/>
  <c r="AI27" i="10"/>
  <c r="AI26" i="10"/>
  <c r="AI18" i="10"/>
  <c r="AI17" i="10"/>
  <c r="AI16" i="10"/>
  <c r="AI15" i="10"/>
  <c r="AI14" i="10"/>
  <c r="AI13" i="10"/>
  <c r="AI11" i="10"/>
  <c r="AI10" i="10"/>
  <c r="AI9" i="10"/>
  <c r="AI8" i="10"/>
  <c r="AI6" i="10"/>
  <c r="AU6" i="10" s="1"/>
  <c r="M35" i="10"/>
  <c r="AI35" i="10" s="1"/>
  <c r="M30" i="10"/>
  <c r="AI30" i="10" s="1"/>
  <c r="M25" i="10"/>
  <c r="AI25" i="10" s="1"/>
  <c r="M12" i="10"/>
  <c r="AI12" i="10" s="1"/>
  <c r="M7" i="10"/>
  <c r="AI7" i="10" l="1"/>
  <c r="M19" i="10"/>
  <c r="AI19" i="10" s="1"/>
  <c r="AI21" i="10"/>
  <c r="B2" i="25"/>
  <c r="A15" i="10" s="1"/>
  <c r="AI4" i="10" l="1"/>
  <c r="A38" i="10"/>
  <c r="A36" i="10"/>
  <c r="A34" i="10"/>
  <c r="A32" i="10"/>
  <c r="A30" i="10"/>
  <c r="A28" i="10"/>
  <c r="A26" i="10"/>
  <c r="A19" i="10"/>
  <c r="A17" i="10"/>
  <c r="A13" i="10"/>
  <c r="A11" i="10"/>
  <c r="A9" i="10"/>
  <c r="A7" i="10"/>
  <c r="A39" i="10"/>
  <c r="A37" i="10"/>
  <c r="A35" i="10"/>
  <c r="A33" i="10"/>
  <c r="A31" i="10"/>
  <c r="A29" i="10"/>
  <c r="A27" i="10"/>
  <c r="A25" i="10"/>
  <c r="A18" i="10"/>
  <c r="A16" i="10"/>
  <c r="A14" i="10"/>
  <c r="A12" i="10"/>
  <c r="A10" i="10"/>
  <c r="A8" i="10"/>
  <c r="L35" i="10" l="1"/>
  <c r="K35" i="10"/>
  <c r="J35" i="10"/>
  <c r="I35" i="10"/>
  <c r="H35" i="10"/>
  <c r="G35" i="10"/>
  <c r="F35" i="10"/>
  <c r="E35" i="10"/>
  <c r="D35" i="10"/>
  <c r="L30" i="10"/>
  <c r="K30" i="10"/>
  <c r="J30" i="10"/>
  <c r="I30" i="10"/>
  <c r="H30" i="10"/>
  <c r="G30" i="10"/>
  <c r="F30" i="10"/>
  <c r="E30" i="10"/>
  <c r="D30" i="10"/>
  <c r="L25" i="10"/>
  <c r="K25" i="10"/>
  <c r="J25" i="10"/>
  <c r="I25" i="10"/>
  <c r="H25" i="10"/>
  <c r="G25" i="10"/>
  <c r="F25" i="10"/>
  <c r="E25" i="10"/>
  <c r="D25" i="10"/>
  <c r="L12" i="10"/>
  <c r="K12" i="10"/>
  <c r="J12" i="10"/>
  <c r="I12" i="10"/>
  <c r="H12" i="10"/>
  <c r="G12" i="10"/>
  <c r="F12" i="10"/>
  <c r="E12" i="10"/>
  <c r="D12" i="10"/>
  <c r="L7" i="10"/>
  <c r="K7" i="10"/>
  <c r="J7" i="10"/>
  <c r="I7" i="10"/>
  <c r="H7" i="10"/>
  <c r="G7" i="10"/>
  <c r="F7" i="10"/>
  <c r="E7" i="10"/>
  <c r="D7" i="10"/>
  <c r="D19" i="10" l="1"/>
  <c r="H19" i="10"/>
  <c r="L19" i="10"/>
  <c r="G19" i="10"/>
  <c r="K19" i="10"/>
  <c r="F19" i="10"/>
  <c r="J19" i="10"/>
  <c r="E19" i="10"/>
  <c r="I19" i="10"/>
  <c r="Z38" i="10" l="1"/>
  <c r="AA38" i="10"/>
  <c r="AB38" i="10"/>
  <c r="AC38" i="10"/>
  <c r="AD38" i="10"/>
  <c r="AE38" i="10"/>
  <c r="AF38" i="10"/>
  <c r="AG38" i="10"/>
  <c r="AH38" i="10"/>
  <c r="Z39" i="10"/>
  <c r="AA39" i="10"/>
  <c r="AB39" i="10"/>
  <c r="AC39" i="10"/>
  <c r="AD39" i="10"/>
  <c r="AE39" i="10"/>
  <c r="AF39" i="10"/>
  <c r="AG39" i="10"/>
  <c r="AH39" i="10"/>
  <c r="AH37" i="10"/>
  <c r="AG37" i="10"/>
  <c r="AF37" i="10"/>
  <c r="AE37" i="10"/>
  <c r="AD37" i="10"/>
  <c r="AC37" i="10"/>
  <c r="AB37" i="10"/>
  <c r="AA37" i="10"/>
  <c r="Z37" i="10"/>
  <c r="AH36" i="10"/>
  <c r="AG36" i="10"/>
  <c r="AF36" i="10"/>
  <c r="AE36" i="10"/>
  <c r="AD36" i="10"/>
  <c r="AC36" i="10"/>
  <c r="AB36" i="10"/>
  <c r="AA36" i="10"/>
  <c r="Z36" i="10"/>
  <c r="AH34" i="10"/>
  <c r="AG34" i="10"/>
  <c r="AF34" i="10"/>
  <c r="AE34" i="10"/>
  <c r="AD34" i="10"/>
  <c r="AC34" i="10"/>
  <c r="AB34" i="10"/>
  <c r="AA34" i="10"/>
  <c r="Z34" i="10"/>
  <c r="AH33" i="10"/>
  <c r="AG33" i="10"/>
  <c r="AF33" i="10"/>
  <c r="AE33" i="10"/>
  <c r="AD33" i="10"/>
  <c r="AC33" i="10"/>
  <c r="AB33" i="10"/>
  <c r="AA33" i="10"/>
  <c r="Z33" i="10"/>
  <c r="AH32" i="10"/>
  <c r="AG32" i="10"/>
  <c r="AF32" i="10"/>
  <c r="AE32" i="10"/>
  <c r="AD32" i="10"/>
  <c r="AC32" i="10"/>
  <c r="AB32" i="10"/>
  <c r="AA32" i="10"/>
  <c r="Z32" i="10"/>
  <c r="AH31" i="10"/>
  <c r="AG31" i="10"/>
  <c r="AF31" i="10"/>
  <c r="AE31" i="10"/>
  <c r="AD31" i="10"/>
  <c r="AC31" i="10"/>
  <c r="AB31" i="10"/>
  <c r="AA31" i="10"/>
  <c r="Z31" i="10"/>
  <c r="AH29" i="10"/>
  <c r="AG29" i="10"/>
  <c r="AF29" i="10"/>
  <c r="AE29" i="10"/>
  <c r="AD29" i="10"/>
  <c r="AC29" i="10"/>
  <c r="AB29" i="10"/>
  <c r="AA29" i="10"/>
  <c r="Z29" i="10"/>
  <c r="AH28" i="10"/>
  <c r="AG28" i="10"/>
  <c r="AF28" i="10"/>
  <c r="AE28" i="10"/>
  <c r="AD28" i="10"/>
  <c r="AC28" i="10"/>
  <c r="AB28" i="10"/>
  <c r="AA28" i="10"/>
  <c r="Z28" i="10"/>
  <c r="AH27" i="10"/>
  <c r="AG27" i="10"/>
  <c r="AF27" i="10"/>
  <c r="AE27" i="10"/>
  <c r="AD27" i="10"/>
  <c r="AC27" i="10"/>
  <c r="AB27" i="10"/>
  <c r="AA27" i="10"/>
  <c r="Z27" i="10"/>
  <c r="AH26" i="10"/>
  <c r="AG26" i="10"/>
  <c r="AF26" i="10"/>
  <c r="AE26" i="10"/>
  <c r="AD26" i="10"/>
  <c r="AC26" i="10"/>
  <c r="AB26" i="10"/>
  <c r="AA26" i="10"/>
  <c r="Z26" i="10"/>
  <c r="Z24" i="10"/>
  <c r="AL24" i="10" s="1"/>
  <c r="AH18" i="10"/>
  <c r="AG18" i="10"/>
  <c r="AF18" i="10"/>
  <c r="AE18" i="10"/>
  <c r="AD18" i="10"/>
  <c r="AC18" i="10"/>
  <c r="AB18" i="10"/>
  <c r="AA18" i="10"/>
  <c r="Z18" i="10"/>
  <c r="AH17" i="10"/>
  <c r="AG17" i="10"/>
  <c r="AF17" i="10"/>
  <c r="AE17" i="10"/>
  <c r="AD17" i="10"/>
  <c r="AC17" i="10"/>
  <c r="AB17" i="10"/>
  <c r="AA17" i="10"/>
  <c r="Z17" i="10"/>
  <c r="AH16" i="10"/>
  <c r="AG16" i="10"/>
  <c r="AF16" i="10"/>
  <c r="AE16" i="10"/>
  <c r="AD16" i="10"/>
  <c r="AC16" i="10"/>
  <c r="AB16" i="10"/>
  <c r="AA16" i="10"/>
  <c r="Z16" i="10"/>
  <c r="AH15" i="10"/>
  <c r="AG15" i="10"/>
  <c r="AF15" i="10"/>
  <c r="AE15" i="10"/>
  <c r="AD15" i="10"/>
  <c r="AC15" i="10"/>
  <c r="AB15" i="10"/>
  <c r="AA15" i="10"/>
  <c r="Z15" i="10"/>
  <c r="AH14" i="10"/>
  <c r="AG14" i="10"/>
  <c r="AF14" i="10"/>
  <c r="AE14" i="10"/>
  <c r="AD14" i="10"/>
  <c r="AC14" i="10"/>
  <c r="AB14" i="10"/>
  <c r="AA14" i="10"/>
  <c r="Z14" i="10"/>
  <c r="AH13" i="10"/>
  <c r="AG13" i="10"/>
  <c r="AF13" i="10"/>
  <c r="AE13" i="10"/>
  <c r="AD13" i="10"/>
  <c r="AC13" i="10"/>
  <c r="AB13" i="10"/>
  <c r="AA13" i="10"/>
  <c r="Z13" i="10"/>
  <c r="AH11" i="10"/>
  <c r="AG11" i="10"/>
  <c r="AF11" i="10"/>
  <c r="AE11" i="10"/>
  <c r="AD11" i="10"/>
  <c r="AC11" i="10"/>
  <c r="AB11" i="10"/>
  <c r="AA11" i="10"/>
  <c r="Z11" i="10"/>
  <c r="AH10" i="10"/>
  <c r="AG10" i="10"/>
  <c r="AF10" i="10"/>
  <c r="AE10" i="10"/>
  <c r="AD10" i="10"/>
  <c r="AC10" i="10"/>
  <c r="AB10" i="10"/>
  <c r="AA10" i="10"/>
  <c r="Z10" i="10"/>
  <c r="AH9" i="10"/>
  <c r="AG9" i="10"/>
  <c r="AF9" i="10"/>
  <c r="AE9" i="10"/>
  <c r="AD9" i="10"/>
  <c r="AC9" i="10"/>
  <c r="AB9" i="10"/>
  <c r="AA9" i="10"/>
  <c r="Z9" i="10"/>
  <c r="AH8" i="10"/>
  <c r="AG8" i="10"/>
  <c r="AF8" i="10"/>
  <c r="AE8" i="10"/>
  <c r="AD8" i="10"/>
  <c r="AC8" i="10"/>
  <c r="AB8" i="10"/>
  <c r="AA8" i="10"/>
  <c r="Z8" i="10"/>
  <c r="AA6" i="10"/>
  <c r="AM6" i="10" s="1"/>
  <c r="AB6" i="10"/>
  <c r="AN6" i="10" s="1"/>
  <c r="AC6" i="10"/>
  <c r="AO6" i="10" s="1"/>
  <c r="AD6" i="10"/>
  <c r="AP6" i="10" s="1"/>
  <c r="AE6" i="10"/>
  <c r="AQ6" i="10" s="1"/>
  <c r="AF6" i="10"/>
  <c r="AR6" i="10" s="1"/>
  <c r="AG6" i="10"/>
  <c r="AS6" i="10" s="1"/>
  <c r="AH6" i="10"/>
  <c r="AT6" i="10" s="1"/>
  <c r="Z6" i="10"/>
  <c r="AL6" i="10" s="1"/>
  <c r="E24" i="10"/>
  <c r="AA24" i="10" s="1"/>
  <c r="AM24" i="10" s="1"/>
  <c r="F24" i="10" l="1"/>
  <c r="G24" i="10" s="1"/>
  <c r="H24" i="10" s="1"/>
  <c r="I24" i="10" s="1"/>
  <c r="J24" i="10" s="1"/>
  <c r="K24" i="10" s="1"/>
  <c r="L24" i="10" s="1"/>
  <c r="AH35" i="10"/>
  <c r="AG35" i="10"/>
  <c r="AF35" i="10"/>
  <c r="AE35" i="10"/>
  <c r="AD35" i="10"/>
  <c r="AC35" i="10"/>
  <c r="AB35" i="10"/>
  <c r="AA35" i="10"/>
  <c r="Z35" i="10"/>
  <c r="AA30" i="10"/>
  <c r="AB30" i="10"/>
  <c r="AC30" i="10"/>
  <c r="AD30" i="10"/>
  <c r="AE30" i="10"/>
  <c r="AF30" i="10"/>
  <c r="AG30" i="10"/>
  <c r="AH30" i="10"/>
  <c r="Z30" i="10"/>
  <c r="AH25" i="10"/>
  <c r="AG25" i="10"/>
  <c r="AF25" i="10"/>
  <c r="AE25" i="10"/>
  <c r="AD25" i="10"/>
  <c r="AC25" i="10"/>
  <c r="AB25" i="10"/>
  <c r="AA25" i="10"/>
  <c r="Z25" i="10"/>
  <c r="AA12" i="10"/>
  <c r="AB12" i="10"/>
  <c r="AC12" i="10"/>
  <c r="AD12" i="10"/>
  <c r="AE12" i="10"/>
  <c r="AF12" i="10"/>
  <c r="AG12" i="10"/>
  <c r="AH12" i="10"/>
  <c r="Z12" i="10"/>
  <c r="AA7" i="10"/>
  <c r="AB7" i="10"/>
  <c r="AC7" i="10"/>
  <c r="AD7" i="10"/>
  <c r="AE7" i="10"/>
  <c r="AF7" i="10"/>
  <c r="AG7" i="10"/>
  <c r="AH7" i="10"/>
  <c r="Z7" i="10"/>
  <c r="AE24" i="10" l="1"/>
  <c r="AQ24" i="10" s="1"/>
  <c r="AC24" i="10"/>
  <c r="AO24" i="10" s="1"/>
  <c r="AA21" i="10"/>
  <c r="AE21" i="10"/>
  <c r="AD24" i="10"/>
  <c r="AP24" i="10" s="1"/>
  <c r="AH24" i="10"/>
  <c r="AT24" i="10" s="1"/>
  <c r="M24" i="10"/>
  <c r="AI24" i="10" s="1"/>
  <c r="AU24" i="10" s="1"/>
  <c r="AG24" i="10"/>
  <c r="AS24" i="10" s="1"/>
  <c r="AB24" i="10"/>
  <c r="AN24" i="10" s="1"/>
  <c r="AD21" i="10"/>
  <c r="AH21" i="10"/>
  <c r="AC21" i="10"/>
  <c r="AG21" i="10"/>
  <c r="AF24" i="10"/>
  <c r="AR24" i="10" s="1"/>
  <c r="AB21" i="10"/>
  <c r="AF21" i="10"/>
  <c r="Z21" i="10"/>
  <c r="AH19" i="10"/>
  <c r="AH4" i="10" s="1"/>
  <c r="AC19" i="10"/>
  <c r="AC4" i="10" s="1"/>
  <c r="AG19" i="10"/>
  <c r="AG4" i="10" s="1"/>
  <c r="AF19" i="10"/>
  <c r="AF4" i="10" s="1"/>
  <c r="AE19" i="10"/>
  <c r="AE4" i="10" s="1"/>
  <c r="AD19" i="10"/>
  <c r="AD4" i="10" s="1"/>
  <c r="Z19" i="10"/>
  <c r="Z4" i="10" s="1"/>
  <c r="AA19" i="10"/>
  <c r="AA4" i="10" s="1"/>
  <c r="AB19" i="10"/>
  <c r="AB4" i="10" s="1"/>
  <c r="D4" i="10" l="1"/>
  <c r="D21" i="10"/>
</calcChain>
</file>

<file path=xl/comments1.xml><?xml version="1.0" encoding="utf-8"?>
<comments xmlns="http://schemas.openxmlformats.org/spreadsheetml/2006/main">
  <authors>
    <author>VINTERA Martin (ESTAT-EXT)</author>
  </authors>
  <commentList>
    <comment ref="H1" authorId="0">
      <text>
        <r>
          <rPr>
            <b/>
            <sz val="14"/>
            <color indexed="10"/>
            <rFont val="Tahoma"/>
            <family val="2"/>
          </rPr>
          <t>Pls. select from the drop-down list</t>
        </r>
      </text>
    </comment>
  </commentList>
</comments>
</file>

<file path=xl/sharedStrings.xml><?xml version="1.0" encoding="utf-8"?>
<sst xmlns="http://schemas.openxmlformats.org/spreadsheetml/2006/main" count="457" uniqueCount="444">
  <si>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</si>
  <si>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</si>
  <si>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</si>
  <si>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</si>
  <si>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</si>
  <si>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</si>
  <si>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</si>
  <si>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</si>
  <si>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</si>
  <si>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</si>
  <si>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</si>
  <si>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</si>
  <si>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</si>
  <si>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</si>
  <si>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</si>
  <si>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</si>
  <si>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</si>
  <si>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</si>
  <si>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</si>
  <si>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</si>
  <si>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</si>
  <si>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</si>
  <si>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</si>
  <si>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</si>
  <si>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</si>
  <si>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</si>
  <si>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</si>
  <si>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</si>
  <si>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</si>
  <si>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</si>
  <si>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Click on hyperlinks for definitions</t>
  </si>
  <si>
    <t>E</t>
  </si>
  <si>
    <t>Debt securities</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</si>
  <si>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</si>
  <si>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</si>
  <si>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</si>
  <si>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</si>
  <si>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</si>
  <si>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</si>
  <si>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</si>
  <si>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</si>
  <si>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</si>
  <si>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</si>
  <si>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</si>
  <si>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</si>
  <si>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</si>
  <si>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</si>
  <si>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(See also the Instructions for the completion of the supplementary table on government interventions to support financial institutions ions on completing the Supplementary tables).</t>
  </si>
  <si>
    <t>9. Indirect liabilities: liabilities corresponding to interventions whose financing cannot distinguished from the government's general financing policy.</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</si>
  <si>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</si>
  <si>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</si>
  <si>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</si>
  <si>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can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</si>
  <si>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</si>
  <si>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</si>
  <si>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</si>
  <si>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</si>
  <si>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</si>
  <si>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</si>
  <si>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</si>
  <si>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</si>
  <si>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</si>
  <si>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</si>
  <si>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</si>
  <si>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</si>
  <si>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</si>
  <si>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</si>
  <si>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Austria</t>
  </si>
  <si>
    <t>Belgium</t>
  </si>
  <si>
    <t>Bulgaria</t>
  </si>
  <si>
    <t>Croatia</t>
  </si>
  <si>
    <t>Cyprus</t>
  </si>
  <si>
    <t>The Czech Republic</t>
  </si>
  <si>
    <t>Denmark</t>
  </si>
  <si>
    <t>Estonia</t>
  </si>
  <si>
    <t>Finland</t>
  </si>
  <si>
    <t>France</t>
  </si>
  <si>
    <t>Germany</t>
  </si>
  <si>
    <t>Greece</t>
  </si>
  <si>
    <t>Hungary</t>
  </si>
  <si>
    <t>Ireland</t>
  </si>
  <si>
    <t>Italy</t>
  </si>
  <si>
    <t>Latvia</t>
  </si>
  <si>
    <t>Lithuania</t>
  </si>
  <si>
    <t>Luxembourg</t>
  </si>
  <si>
    <t>Malta</t>
  </si>
  <si>
    <t>The Netherlands</t>
  </si>
  <si>
    <t>Poland</t>
  </si>
  <si>
    <t>Portugal</t>
  </si>
  <si>
    <t>Romania</t>
  </si>
  <si>
    <t>The Slovak Republic</t>
  </si>
  <si>
    <t>Slovenia</t>
  </si>
  <si>
    <t>Spain</t>
  </si>
  <si>
    <t>Sweden</t>
  </si>
  <si>
    <t>United Kingdom</t>
  </si>
  <si>
    <t>Albania</t>
  </si>
  <si>
    <t>Iceland</t>
  </si>
  <si>
    <t>The former Yugoslav Republic of Macedonia</t>
  </si>
  <si>
    <t>Montenegro</t>
  </si>
  <si>
    <t>Norway</t>
  </si>
  <si>
    <t>Serbia</t>
  </si>
  <si>
    <t>Switzerland</t>
  </si>
  <si>
    <t>Turkey</t>
  </si>
  <si>
    <t>Liabilities (4)      (E=e+f+g)</t>
  </si>
  <si>
    <t>Comments:</t>
  </si>
  <si>
    <t xml:space="preserve">Countries may add comments to explain their national data in the specified "Comments" column. If you add a comment please specify if it refers to a specific year's entry only or to the entire time-series (unless self-evident).
In particular, comments should be inserted for any major operation, for any operation reported in rows d) and h) of Part 1 or rows d), g) and k) of Part 2, as well as for every case for which the difference between the assets of year T from assets of year T-1 differs significantly from the value of transactions for year T.
</t>
  </si>
  <si>
    <t>,F7</t>
  </si>
  <si>
    <t>,F8</t>
  </si>
  <si>
    <t>,F9</t>
  </si>
  <si>
    <t>,F10</t>
  </si>
  <si>
    <t>,F11</t>
  </si>
  <si>
    <t>,F12</t>
  </si>
  <si>
    <t>,F13</t>
  </si>
  <si>
    <t>,F14</t>
  </si>
  <si>
    <t>,F15</t>
  </si>
  <si>
    <t>,F16</t>
  </si>
  <si>
    <t>,F17</t>
  </si>
  <si>
    <t>,F18</t>
  </si>
  <si>
    <t>,F19</t>
  </si>
  <si>
    <t>,G8</t>
  </si>
  <si>
    <t>,G9</t>
  </si>
  <si>
    <t>,G10</t>
  </si>
  <si>
    <t>,G11</t>
  </si>
  <si>
    <t>,G12</t>
  </si>
  <si>
    <t>,G13</t>
  </si>
  <si>
    <t>,G14</t>
  </si>
  <si>
    <t>,G15</t>
  </si>
  <si>
    <t>,G16</t>
  </si>
  <si>
    <t>,G17</t>
  </si>
  <si>
    <t>,G18</t>
  </si>
  <si>
    <t>,G19</t>
  </si>
  <si>
    <t>,H8</t>
  </si>
  <si>
    <t>,I8</t>
  </si>
  <si>
    <t>,J8</t>
  </si>
  <si>
    <t>,K8</t>
  </si>
  <si>
    <t>,L8</t>
  </si>
  <si>
    <t>,H9</t>
  </si>
  <si>
    <t>,I9</t>
  </si>
  <si>
    <t>,J9</t>
  </si>
  <si>
    <t>,K9</t>
  </si>
  <si>
    <t>,L9</t>
  </si>
  <si>
    <t>,H10</t>
  </si>
  <si>
    <t>,I10</t>
  </si>
  <si>
    <t>,J10</t>
  </si>
  <si>
    <t>,K10</t>
  </si>
  <si>
    <t>,L10</t>
  </si>
  <si>
    <t>,H11</t>
  </si>
  <si>
    <t>,I11</t>
  </si>
  <si>
    <t>,J11</t>
  </si>
  <si>
    <t>,K11</t>
  </si>
  <si>
    <t>,L11</t>
  </si>
  <si>
    <t>,H12</t>
  </si>
  <si>
    <t>,I12</t>
  </si>
  <si>
    <t>,J12</t>
  </si>
  <si>
    <t>,K12</t>
  </si>
  <si>
    <t>,L12</t>
  </si>
  <si>
    <t>,H13</t>
  </si>
  <si>
    <t>,I13</t>
  </si>
  <si>
    <t>,J13</t>
  </si>
  <si>
    <t>,K13</t>
  </si>
  <si>
    <t>,L13</t>
  </si>
  <si>
    <t>,H14</t>
  </si>
  <si>
    <t>,I14</t>
  </si>
  <si>
    <t>,J14</t>
  </si>
  <si>
    <t>,K14</t>
  </si>
  <si>
    <t>,L14</t>
  </si>
  <si>
    <t>,H15</t>
  </si>
  <si>
    <t>,I15</t>
  </si>
  <si>
    <t>,J15</t>
  </si>
  <si>
    <t>,K15</t>
  </si>
  <si>
    <t>,L15</t>
  </si>
  <si>
    <t>,H16</t>
  </si>
  <si>
    <t>,I16</t>
  </si>
  <si>
    <t>,J16</t>
  </si>
  <si>
    <t>,K16</t>
  </si>
  <si>
    <t>,L16</t>
  </si>
  <si>
    <t>,H17</t>
  </si>
  <si>
    <t>,I17</t>
  </si>
  <si>
    <t>,J17</t>
  </si>
  <si>
    <t>,K17</t>
  </si>
  <si>
    <t>,L17</t>
  </si>
  <si>
    <t>,H18</t>
  </si>
  <si>
    <t>,I18</t>
  </si>
  <si>
    <t>,J18</t>
  </si>
  <si>
    <t>,K18</t>
  </si>
  <si>
    <t>,L18</t>
  </si>
  <si>
    <t>,H19</t>
  </si>
  <si>
    <t>,I19</t>
  </si>
  <si>
    <t>,J19</t>
  </si>
  <si>
    <t>,K19</t>
  </si>
  <si>
    <t>,L19</t>
  </si>
  <si>
    <t>,G7</t>
  </si>
  <si>
    <t>,H7</t>
  </si>
  <si>
    <t>,I7</t>
  </si>
  <si>
    <t>,J7</t>
  </si>
  <si>
    <t>,K7</t>
  </si>
  <si>
    <t>,L7</t>
  </si>
  <si>
    <t>,G25</t>
  </si>
  <si>
    <t>,H25</t>
  </si>
  <si>
    <t>,I25</t>
  </si>
  <si>
    <t>,J25</t>
  </si>
  <si>
    <t>,K25</t>
  </si>
  <si>
    <t>,L25</t>
  </si>
  <si>
    <t>,F25</t>
  </si>
  <si>
    <t>,F26</t>
  </si>
  <si>
    <t>,G26</t>
  </si>
  <si>
    <t>,H26</t>
  </si>
  <si>
    <t>,I26</t>
  </si>
  <si>
    <t>,J26</t>
  </si>
  <si>
    <t>,K26</t>
  </si>
  <si>
    <t>,L26</t>
  </si>
  <si>
    <t>,F27</t>
  </si>
  <si>
    <t>,G27</t>
  </si>
  <si>
    <t>,H27</t>
  </si>
  <si>
    <t>,I27</t>
  </si>
  <si>
    <t>,J27</t>
  </si>
  <si>
    <t>,K27</t>
  </si>
  <si>
    <t>,L27</t>
  </si>
  <si>
    <t>,F28</t>
  </si>
  <si>
    <t>,G28</t>
  </si>
  <si>
    <t>,H28</t>
  </si>
  <si>
    <t>,I28</t>
  </si>
  <si>
    <t>,J28</t>
  </si>
  <si>
    <t>,K28</t>
  </si>
  <si>
    <t>,L28</t>
  </si>
  <si>
    <t>,F29</t>
  </si>
  <si>
    <t>,G29</t>
  </si>
  <si>
    <t>,H29</t>
  </si>
  <si>
    <t>,I29</t>
  </si>
  <si>
    <t>,J29</t>
  </si>
  <si>
    <t>,K29</t>
  </si>
  <si>
    <t>,L29</t>
  </si>
  <si>
    <t>,F30</t>
  </si>
  <si>
    <t>,G30</t>
  </si>
  <si>
    <t>,H30</t>
  </si>
  <si>
    <t>,I30</t>
  </si>
  <si>
    <t>,J30</t>
  </si>
  <si>
    <t>,K30</t>
  </si>
  <si>
    <t>,L30</t>
  </si>
  <si>
    <t>,F31</t>
  </si>
  <si>
    <t>,G31</t>
  </si>
  <si>
    <t>,H31</t>
  </si>
  <si>
    <t>,I31</t>
  </si>
  <si>
    <t>,J31</t>
  </si>
  <si>
    <t>,K31</t>
  </si>
  <si>
    <t>,L31</t>
  </si>
  <si>
    <t>,F32</t>
  </si>
  <si>
    <t>,G32</t>
  </si>
  <si>
    <t>,H32</t>
  </si>
  <si>
    <t>,I32</t>
  </si>
  <si>
    <t>,J32</t>
  </si>
  <si>
    <t>,K32</t>
  </si>
  <si>
    <t>,L32</t>
  </si>
  <si>
    <t>,F33</t>
  </si>
  <si>
    <t>,G33</t>
  </si>
  <si>
    <t>,H33</t>
  </si>
  <si>
    <t>,I33</t>
  </si>
  <si>
    <t>,J33</t>
  </si>
  <si>
    <t>,K33</t>
  </si>
  <si>
    <t>,L33</t>
  </si>
  <si>
    <t>,F34</t>
  </si>
  <si>
    <t>,G34</t>
  </si>
  <si>
    <t>,H34</t>
  </si>
  <si>
    <t>,I34</t>
  </si>
  <si>
    <t>,J34</t>
  </si>
  <si>
    <t>,K34</t>
  </si>
  <si>
    <t>,L34</t>
  </si>
  <si>
    <t>,F35</t>
  </si>
  <si>
    <t>,G35</t>
  </si>
  <si>
    <t>,H35</t>
  </si>
  <si>
    <t>,I35</t>
  </si>
  <si>
    <t>,J35</t>
  </si>
  <si>
    <t>,K35</t>
  </si>
  <si>
    <t>,L35</t>
  </si>
  <si>
    <t>,F36</t>
  </si>
  <si>
    <t>,G36</t>
  </si>
  <si>
    <t>,H36</t>
  </si>
  <si>
    <t>,I36</t>
  </si>
  <si>
    <t>,J36</t>
  </si>
  <si>
    <t>,K36</t>
  </si>
  <si>
    <t>,L36</t>
  </si>
  <si>
    <t>,F37</t>
  </si>
  <si>
    <t>,G37</t>
  </si>
  <si>
    <t>,H37</t>
  </si>
  <si>
    <t>,I37</t>
  </si>
  <si>
    <t>,J37</t>
  </si>
  <si>
    <t>,K37</t>
  </si>
  <si>
    <t>,L37</t>
  </si>
  <si>
    <t>,F38</t>
  </si>
  <si>
    <t>,G38</t>
  </si>
  <si>
    <t>,H38</t>
  </si>
  <si>
    <t>,I38</t>
  </si>
  <si>
    <t>,J38</t>
  </si>
  <si>
    <t>,K38</t>
  </si>
  <si>
    <t>,L38</t>
  </si>
  <si>
    <t>,F39</t>
  </si>
  <si>
    <t>,G39</t>
  </si>
  <si>
    <t>,H39</t>
  </si>
  <si>
    <t>,I39</t>
  </si>
  <si>
    <t>,J39</t>
  </si>
  <si>
    <t>,K39</t>
  </si>
  <si>
    <t>,L39</t>
  </si>
  <si>
    <t>Country comments</t>
  </si>
  <si>
    <t>series</t>
  </si>
  <si>
    <t>,D7</t>
  </si>
  <si>
    <t>,D8</t>
  </si>
  <si>
    <t>,D9</t>
  </si>
  <si>
    <t>,D10</t>
  </si>
  <si>
    <t>,D11</t>
  </si>
  <si>
    <t>,D12</t>
  </si>
  <si>
    <t>,D13</t>
  </si>
  <si>
    <t>,D14</t>
  </si>
  <si>
    <t>,D15</t>
  </si>
  <si>
    <t>,D16</t>
  </si>
  <si>
    <t>,D17</t>
  </si>
  <si>
    <t>,D18</t>
  </si>
  <si>
    <t>,D19</t>
  </si>
  <si>
    <t>,D25</t>
  </si>
  <si>
    <t>,D26</t>
  </si>
  <si>
    <t>,D27</t>
  </si>
  <si>
    <t>,D28</t>
  </si>
  <si>
    <t>,D29</t>
  </si>
  <si>
    <t>,D30</t>
  </si>
  <si>
    <t>,D31</t>
  </si>
  <si>
    <t>,D32</t>
  </si>
  <si>
    <t>,D33</t>
  </si>
  <si>
    <t>,D34</t>
  </si>
  <si>
    <t>,D35</t>
  </si>
  <si>
    <t>,D36</t>
  </si>
  <si>
    <t>,D37</t>
  </si>
  <si>
    <t>,D38</t>
  </si>
  <si>
    <t>,D39</t>
  </si>
  <si>
    <t>,E7</t>
  </si>
  <si>
    <t>,E8</t>
  </si>
  <si>
    <t>,E9</t>
  </si>
  <si>
    <t>,E10</t>
  </si>
  <si>
    <t>,E11</t>
  </si>
  <si>
    <t>,E12</t>
  </si>
  <si>
    <t>,E13</t>
  </si>
  <si>
    <t>,E14</t>
  </si>
  <si>
    <t>,E15</t>
  </si>
  <si>
    <t>,E16</t>
  </si>
  <si>
    <t>,E17</t>
  </si>
  <si>
    <t>,E18</t>
  </si>
  <si>
    <t>,E19</t>
  </si>
  <si>
    <t>,E25</t>
  </si>
  <si>
    <t>,E26</t>
  </si>
  <si>
    <t>,E27</t>
  </si>
  <si>
    <t>,E28</t>
  </si>
  <si>
    <t>,E29</t>
  </si>
  <si>
    <t>,E30</t>
  </si>
  <si>
    <t>,E31</t>
  </si>
  <si>
    <t>,E32</t>
  </si>
  <si>
    <t>,E33</t>
  </si>
  <si>
    <t>,E34</t>
  </si>
  <si>
    <t>,E35</t>
  </si>
  <si>
    <t>,E36</t>
  </si>
  <si>
    <t>,E37</t>
  </si>
  <si>
    <t>,E38</t>
  </si>
  <si>
    <t>,E39</t>
  </si>
  <si>
    <t>Type</t>
  </si>
  <si>
    <t>&lt;&lt; e.g. Histo, quest, notif (only used in the output csv filename)</t>
  </si>
  <si>
    <t>Country code</t>
  </si>
  <si>
    <t>&lt;&lt; this must correspond to the country code in the filename! If ok, it is used for Fame codes. If not, loading does not proceed</t>
  </si>
  <si>
    <t>OK to load?</t>
  </si>
  <si>
    <t>yes</t>
  </si>
  <si>
    <t>&lt;&lt; this can be any kind of check, if "yes", loading will proceed</t>
  </si>
  <si>
    <t>Vintage</t>
  </si>
  <si>
    <t>&lt;&lt; Named "RefVintage", these are used for Fame codes to be loaded, enough to change before each notification</t>
  </si>
  <si>
    <t>Domain</t>
  </si>
  <si>
    <t>EDP</t>
  </si>
  <si>
    <t>&lt;&lt; domain name</t>
  </si>
  <si>
    <t>Note:</t>
  </si>
  <si>
    <t>"Vintage" and "CountryCode" are used internally in this workbook (for creating the formulas), the remaining parameters are used by the macro "FameLoader"</t>
  </si>
  <si>
    <t>AT</t>
  </si>
  <si>
    <t>BE</t>
  </si>
  <si>
    <t>BG</t>
  </si>
  <si>
    <t>HR</t>
  </si>
  <si>
    <t>CY</t>
  </si>
  <si>
    <t>CZ</t>
  </si>
  <si>
    <t>DK</t>
  </si>
  <si>
    <t>EE</t>
  </si>
  <si>
    <t>FI</t>
  </si>
  <si>
    <t>FR</t>
  </si>
  <si>
    <t>DE</t>
  </si>
  <si>
    <t>EL</t>
  </si>
  <si>
    <t>HU</t>
  </si>
  <si>
    <t>IE</t>
  </si>
  <si>
    <t>IT</t>
  </si>
  <si>
    <t>LV</t>
  </si>
  <si>
    <t>LT</t>
  </si>
  <si>
    <t>LU</t>
  </si>
  <si>
    <t>MT</t>
  </si>
  <si>
    <t>NL</t>
  </si>
  <si>
    <t>PL</t>
  </si>
  <si>
    <t>PT</t>
  </si>
  <si>
    <t>RO</t>
  </si>
  <si>
    <t>SK</t>
  </si>
  <si>
    <t>SI</t>
  </si>
  <si>
    <t>ES</t>
  </si>
  <si>
    <t>SE</t>
  </si>
  <si>
    <t>UK</t>
  </si>
  <si>
    <t>AL</t>
  </si>
  <si>
    <t>IS</t>
  </si>
  <si>
    <t>MK</t>
  </si>
  <si>
    <t>ME</t>
  </si>
  <si>
    <t>NO</t>
  </si>
  <si>
    <t>RS</t>
  </si>
  <si>
    <t>CH</t>
  </si>
  <si>
    <t>TR</t>
  </si>
  <si>
    <t>xxxx</t>
  </si>
  <si>
    <t>ZZ</t>
  </si>
  <si>
    <t>fincr</t>
  </si>
  <si>
    <t>,M7</t>
  </si>
  <si>
    <t>,M8</t>
  </si>
  <si>
    <t>,M9</t>
  </si>
  <si>
    <t>,M10</t>
  </si>
  <si>
    <t>,M11</t>
  </si>
  <si>
    <t>,M12</t>
  </si>
  <si>
    <t>,M13</t>
  </si>
  <si>
    <t>,M14</t>
  </si>
  <si>
    <t>,M15</t>
  </si>
  <si>
    <t>,M16</t>
  </si>
  <si>
    <t>,M17</t>
  </si>
  <si>
    <t>,M18</t>
  </si>
  <si>
    <t>,M19</t>
  </si>
  <si>
    <t>,M25</t>
  </si>
  <si>
    <t>,M26</t>
  </si>
  <si>
    <t>,M27</t>
  </si>
  <si>
    <t>,M28</t>
  </si>
  <si>
    <t>,M29</t>
  </si>
  <si>
    <t>,M30</t>
  </si>
  <si>
    <t>,M31</t>
  </si>
  <si>
    <t>,M32</t>
  </si>
  <si>
    <t>,M33</t>
  </si>
  <si>
    <t>,M34</t>
  </si>
  <si>
    <t>,M35</t>
  </si>
  <si>
    <t>,M36</t>
  </si>
  <si>
    <t>,M37</t>
  </si>
  <si>
    <t>,M38</t>
  </si>
  <si>
    <t>,M39</t>
  </si>
  <si>
    <t>S.2017</t>
  </si>
  <si>
    <t>Oct.2017</t>
  </si>
  <si>
    <t>guarantee MF - CNB - IMF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</si>
</sst>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3"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i/>
      <sz val="10"/>
      <color indexed="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name val="Arial"/>
      <family val="2"/>
    </font>
    <font>
      <sz val="10"/>
      <color theme="0" tint="-4.9989318521683403E-2"/>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s>
  <cellStyleXfs count="11">
    <xf numFmtId="0" fontId="0" fillId="0" borderId="0"/>
    <xf numFmtId="0" fontId="2" fillId="0" borderId="0"/>
    <xf numFmtId="0" fontId="2" fillId="0" borderId="0"/>
    <xf numFmtId="0" fontId="16" fillId="0" borderId="0"/>
    <xf numFmtId="0" fontId="1" fillId="0" borderId="0"/>
    <xf numFmtId="0" fontId="17" fillId="0" borderId="0"/>
    <xf numFmtId="43" fontId="2" fillId="0" borderId="0" applyFont="0" applyFill="0" applyBorder="0" applyAlignment="0" applyProtection="0"/>
    <xf numFmtId="0" fontId="19" fillId="0" borderId="0" applyNumberFormat="0" applyFill="0" applyBorder="0" applyAlignment="0" applyProtection="0"/>
    <xf numFmtId="43" fontId="31" fillId="0" borderId="0" applyFont="0" applyFill="0" applyBorder="0" applyAlignment="0" applyProtection="0"/>
    <xf numFmtId="0" fontId="17" fillId="0" borderId="0"/>
    <xf numFmtId="0" fontId="2" fillId="0" borderId="0"/>
  </cellStyleXfs>
  <cellXfs count="108">
    <xf numFmtId="0" fontId="0" fillId="0" borderId="0" xfId="0"/>
    <xf numFmtId="0" fontId="0" fillId="0" borderId="0" xfId="0" applyProtection="1">
      <protection locked="0"/>
    </xf>
    <xf numFmtId="0" fontId="9" fillId="0" borderId="0" xfId="0" quotePrefix="1" applyFont="1" applyAlignment="1" applyProtection="1">
      <alignment horizontal="left"/>
      <protection locked="0"/>
    </xf>
    <xf numFmtId="0" fontId="12" fillId="0" borderId="0" xfId="0" applyFont="1" applyProtection="1">
      <protection locked="0"/>
    </xf>
    <xf numFmtId="0" fontId="10" fillId="0" borderId="0" xfId="0" applyFont="1" applyFill="1" applyProtection="1">
      <protection locked="0"/>
    </xf>
    <xf numFmtId="0" fontId="2" fillId="0" borderId="0" xfId="0" applyFont="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2" fillId="0" borderId="0" xfId="0" applyFont="1" applyAlignment="1" applyProtection="1">
      <protection locked="0"/>
    </xf>
    <xf numFmtId="0" fontId="7" fillId="0" borderId="0" xfId="0" applyFont="1" applyFill="1" applyAlignment="1" applyProtection="1">
      <alignment horizontal="left"/>
      <protection locked="0"/>
    </xf>
    <xf numFmtId="0" fontId="7" fillId="0" borderId="0" xfId="0" applyFont="1" applyProtection="1">
      <protection locked="0"/>
    </xf>
    <xf numFmtId="0" fontId="15" fillId="0" borderId="0" xfId="0" applyFont="1" applyProtection="1">
      <protection locked="0"/>
    </xf>
    <xf numFmtId="0" fontId="0" fillId="0" borderId="0" xfId="0" applyProtection="1"/>
    <xf numFmtId="0" fontId="8"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7"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7"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8" fillId="0" borderId="0" xfId="0" applyFont="1"/>
    <xf numFmtId="0" fontId="0" fillId="0" borderId="0" xfId="0" applyAlignment="1">
      <alignment vertical="center"/>
    </xf>
    <xf numFmtId="0" fontId="21"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2"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3"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6" fillId="3" borderId="9" xfId="6" applyNumberFormat="1" applyFont="1" applyFill="1" applyBorder="1" applyAlignment="1" applyProtection="1">
      <alignment horizontal="right"/>
      <protection locked="0"/>
    </xf>
    <xf numFmtId="0" fontId="2" fillId="0" borderId="6" xfId="0" applyFont="1" applyBorder="1" applyProtection="1"/>
    <xf numFmtId="0" fontId="22" fillId="0" borderId="2" xfId="0" applyFont="1" applyBorder="1" applyAlignment="1" applyProtection="1"/>
    <xf numFmtId="0" fontId="2" fillId="0" borderId="5" xfId="0" applyFont="1" applyBorder="1" applyAlignment="1" applyProtection="1">
      <alignment horizontal="center"/>
    </xf>
    <xf numFmtId="0" fontId="17" fillId="0" borderId="0" xfId="0" applyFont="1" applyFill="1" applyProtection="1"/>
    <xf numFmtId="3" fontId="22" fillId="4" borderId="1" xfId="0" applyNumberFormat="1" applyFont="1" applyFill="1" applyBorder="1" applyAlignment="1" applyProtection="1">
      <alignment horizontal="right"/>
    </xf>
    <xf numFmtId="14" fontId="29" fillId="5" borderId="11" xfId="0" applyNumberFormat="1" applyFont="1" applyFill="1" applyBorder="1" applyAlignment="1" applyProtection="1">
      <alignment horizontal="left"/>
      <protection locked="0"/>
    </xf>
    <xf numFmtId="0" fontId="22" fillId="0" borderId="2" xfId="7" applyFont="1" applyBorder="1" applyAlignment="1" applyProtection="1">
      <alignment vertical="center" wrapText="1"/>
    </xf>
    <xf numFmtId="3" fontId="22" fillId="4" borderId="8" xfId="0" applyNumberFormat="1" applyFont="1" applyFill="1" applyBorder="1" applyAlignment="1" applyProtection="1">
      <alignment horizontal="right"/>
    </xf>
    <xf numFmtId="3" fontId="22" fillId="4" borderId="7" xfId="0" applyNumberFormat="1" applyFont="1" applyFill="1" applyBorder="1" applyAlignment="1" applyProtection="1">
      <alignment horizontal="right"/>
    </xf>
    <xf numFmtId="3" fontId="22" fillId="4" borderId="11" xfId="0" applyNumberFormat="1" applyFont="1" applyFill="1" applyBorder="1" applyAlignment="1" applyProtection="1">
      <alignment horizontal="right"/>
    </xf>
    <xf numFmtId="0" fontId="13" fillId="0" borderId="0" xfId="0" applyFont="1" applyAlignment="1" applyProtection="1">
      <alignment horizontal="left"/>
      <protection locked="0"/>
    </xf>
    <xf numFmtId="0" fontId="6" fillId="0" borderId="0" xfId="0" applyFont="1" applyProtection="1">
      <protection locked="0"/>
    </xf>
    <xf numFmtId="0" fontId="2" fillId="0" borderId="0" xfId="0" applyFont="1" applyFill="1" applyBorder="1" applyAlignment="1" applyProtection="1">
      <alignment horizontal="center"/>
      <protection locked="0"/>
    </xf>
    <xf numFmtId="0" fontId="20" fillId="0" borderId="0" xfId="7" applyFont="1" applyFill="1" applyBorder="1" applyProtection="1">
      <protection locked="0"/>
    </xf>
    <xf numFmtId="3" fontId="16" fillId="2" borderId="11" xfId="6" applyNumberFormat="1" applyFont="1" applyFill="1" applyBorder="1" applyAlignment="1" applyProtection="1">
      <alignment horizontal="center" wrapText="1"/>
    </xf>
    <xf numFmtId="164" fontId="16" fillId="3" borderId="11" xfId="6" applyNumberFormat="1" applyFont="1" applyFill="1" applyBorder="1" applyAlignment="1" applyProtection="1">
      <alignment horizontal="center" wrapText="1"/>
    </xf>
    <xf numFmtId="3" fontId="16" fillId="4" borderId="11" xfId="0" applyNumberFormat="1" applyFont="1" applyFill="1" applyBorder="1" applyAlignment="1" applyProtection="1">
      <alignment horizontal="center" wrapText="1"/>
    </xf>
    <xf numFmtId="0" fontId="0" fillId="0" borderId="0" xfId="0" applyBorder="1" applyProtection="1"/>
    <xf numFmtId="0" fontId="0" fillId="0" borderId="0" xfId="0" applyBorder="1" applyAlignment="1" applyProtection="1">
      <alignment horizontal="center"/>
    </xf>
    <xf numFmtId="0" fontId="22" fillId="0" borderId="1" xfId="0" applyFont="1" applyBorder="1" applyAlignment="1" applyProtection="1">
      <alignment horizontal="center"/>
    </xf>
    <xf numFmtId="0" fontId="27"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6"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7"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23" fillId="0" borderId="19" xfId="0" applyFont="1"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pplyProtection="1">
      <alignment horizontal="left"/>
      <protection locked="0"/>
    </xf>
    <xf numFmtId="0" fontId="32" fillId="6" borderId="0" xfId="0" applyFont="1" applyFill="1" applyProtection="1"/>
    <xf numFmtId="0" fontId="32" fillId="6" borderId="11" xfId="0" applyFont="1" applyFill="1" applyBorder="1" applyProtection="1"/>
    <xf numFmtId="43" fontId="32" fillId="6" borderId="11" xfId="0" applyNumberFormat="1" applyFont="1" applyFill="1" applyBorder="1" applyProtection="1"/>
    <xf numFmtId="0" fontId="32" fillId="6" borderId="11" xfId="0" applyFont="1" applyFill="1" applyBorder="1" applyAlignment="1" applyProtection="1">
      <alignment horizontal="center"/>
    </xf>
    <xf numFmtId="43" fontId="32" fillId="6" borderId="11" xfId="8" applyFont="1" applyFill="1" applyBorder="1" applyAlignment="1" applyProtection="1">
      <alignment horizontal="center"/>
    </xf>
    <xf numFmtId="0" fontId="0" fillId="0" borderId="0" xfId="0" applyBorder="1" applyAlignment="1" applyProtection="1">
      <alignment wrapText="1"/>
      <protection locked="0"/>
    </xf>
    <xf numFmtId="0" fontId="3" fillId="0" borderId="10" xfId="0" applyFont="1" applyFill="1" applyBorder="1" applyAlignment="1" applyProtection="1">
      <alignment horizontal="center" vertical="center"/>
    </xf>
    <xf numFmtId="0" fontId="15" fillId="0" borderId="0" xfId="0" applyFont="1" applyBorder="1" applyProtection="1">
      <protection locked="0"/>
    </xf>
    <xf numFmtId="0" fontId="15" fillId="0" borderId="0" xfId="0" applyFont="1" applyFill="1" applyBorder="1" applyProtection="1">
      <protection locked="0"/>
    </xf>
    <xf numFmtId="0" fontId="3" fillId="0" borderId="8" xfId="0" applyFont="1" applyFill="1" applyBorder="1" applyAlignment="1" applyProtection="1">
      <alignment vertical="center"/>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5" fillId="0" borderId="16" xfId="0" applyFont="1" applyFill="1" applyBorder="1" applyAlignment="1" applyProtection="1">
      <alignment horizontal="center"/>
    </xf>
    <xf numFmtId="0" fontId="15" fillId="0" borderId="0" xfId="0" applyFont="1" applyFill="1" applyBorder="1" applyProtection="1"/>
    <xf numFmtId="0" fontId="15" fillId="0" borderId="9" xfId="0" applyFont="1" applyFill="1" applyBorder="1" applyProtection="1"/>
    <xf numFmtId="0" fontId="17" fillId="0" borderId="0" xfId="9"/>
    <xf numFmtId="0" fontId="17" fillId="7" borderId="11" xfId="9" applyFill="1" applyBorder="1" applyAlignment="1">
      <alignment horizontal="center"/>
    </xf>
    <xf numFmtId="0" fontId="5" fillId="0" borderId="0" xfId="0" applyFont="1" applyFill="1" applyAlignment="1" applyProtection="1">
      <alignment horizontal="left" vertical="center" wrapText="1"/>
    </xf>
    <xf numFmtId="0" fontId="3" fillId="0" borderId="21" xfId="0" applyFont="1" applyBorder="1" applyAlignment="1" applyProtection="1">
      <alignment horizontal="center" vertical="center" wrapText="1"/>
    </xf>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26" fillId="0" borderId="1" xfId="7" applyFont="1" applyBorder="1" applyAlignment="1" applyProtection="1">
      <alignment horizontal="left"/>
    </xf>
    <xf numFmtId="0" fontId="19" fillId="0" borderId="2" xfId="7" applyBorder="1" applyAlignment="1" applyProtection="1">
      <alignment horizontal="left"/>
    </xf>
    <xf numFmtId="0" fontId="11" fillId="0" borderId="0" xfId="0" applyFont="1" applyAlignment="1" applyProtection="1">
      <alignment horizontal="right" vertical="center"/>
    </xf>
    <xf numFmtId="0" fontId="9" fillId="0" borderId="13" xfId="7" applyFont="1" applyBorder="1" applyAlignment="1" applyProtection="1">
      <alignment horizontal="center" vertical="center" wrapText="1"/>
    </xf>
    <xf numFmtId="0" fontId="9" fillId="0" borderId="15" xfId="7" applyFont="1" applyBorder="1" applyAlignment="1" applyProtection="1">
      <alignment horizontal="center" vertical="center" wrapText="1"/>
    </xf>
    <xf numFmtId="0" fontId="30" fillId="5" borderId="7" xfId="0" applyFont="1" applyFill="1" applyBorder="1" applyAlignment="1" applyProtection="1">
      <alignment horizontal="left" wrapText="1"/>
      <protection locked="0"/>
    </xf>
    <xf numFmtId="0" fontId="30" fillId="5" borderId="17" xfId="0" applyFont="1" applyFill="1" applyBorder="1" applyAlignment="1" applyProtection="1">
      <alignment horizontal="left" wrapText="1"/>
      <protection locked="0"/>
    </xf>
    <xf numFmtId="0" fontId="30" fillId="5" borderId="12" xfId="0" applyFont="1" applyFill="1" applyBorder="1" applyAlignment="1" applyProtection="1">
      <alignment horizontal="left" wrapText="1"/>
      <protection locked="0"/>
    </xf>
    <xf numFmtId="0" fontId="3" fillId="0" borderId="13" xfId="0" applyFont="1" applyBorder="1" applyAlignment="1" applyProtection="1">
      <alignment horizontal="center" wrapText="1"/>
    </xf>
    <xf numFmtId="0" fontId="3" fillId="0" borderId="14" xfId="0" applyFont="1" applyBorder="1" applyAlignment="1" applyProtection="1">
      <alignment horizontal="center" wrapText="1"/>
    </xf>
    <xf numFmtId="0" fontId="3" fillId="0" borderId="15" xfId="0" applyFont="1" applyBorder="1" applyAlignment="1" applyProtection="1">
      <alignment horizontal="center" wrapText="1"/>
    </xf>
  </cellXfs>
  <cellStyles count="11">
    <cellStyle name="Comma" xfId="8" builtinId="3"/>
    <cellStyle name="Comma 2" xfId="6"/>
    <cellStyle name="Hyperlink" xfId="7" builtinId="8"/>
    <cellStyle name="Normal" xfId="0" builtinId="0"/>
    <cellStyle name="Normal 10" xfId="4"/>
    <cellStyle name="Normal 17" xfId="2"/>
    <cellStyle name="Normal 2" xfId="1"/>
    <cellStyle name="Normal 2 2" xfId="3"/>
    <cellStyle name="Normal 2 3" xfId="5"/>
    <cellStyle name="Normal 3" xfId="10"/>
    <cellStyle name="Normal 4" xfId="9"/>
  </cellStyles>
  <dxfs count="7">
    <dxf>
      <fill>
        <patternFill>
          <bgColor rgb="FFFF0000"/>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99FF66"/>
      <color rgb="FF00FF00"/>
      <color rgb="FF0000FF"/>
      <color rgb="FF1B10B0"/>
      <color rgb="FF99FF99"/>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4"/>
  <sheetViews>
    <sheetView zoomScaleNormal="100" zoomScaleSheetLayoutView="100" workbookViewId="0">
      <selection activeCell="A5" sqref="A5:J5"/>
    </sheetView>
  </sheetViews>
  <sheetFormatPr defaultRowHeight="12.75" x14ac:dyDescent="0.2"/>
  <cols>
    <col min="10" max="10" width="11.85546875" customWidth="1"/>
    <col min="11" max="11" width="6.5703125" customWidth="1"/>
  </cols>
  <sheetData>
    <row r="1" spans="1:10" ht="18" x14ac:dyDescent="0.25">
      <c r="A1" s="22" t="s">
        <v>28</v>
      </c>
    </row>
    <row r="2" spans="1:10" ht="15" customHeight="1" x14ac:dyDescent="0.2">
      <c r="A2" s="94" t="s">
        <v>47</v>
      </c>
      <c r="B2" s="94"/>
      <c r="C2" s="94"/>
      <c r="D2" s="94"/>
      <c r="E2" s="94"/>
      <c r="F2" s="94"/>
      <c r="G2" s="94"/>
      <c r="H2" s="94"/>
      <c r="I2" s="94"/>
      <c r="J2" s="94"/>
    </row>
    <row r="3" spans="1:10" ht="15.75" customHeight="1" x14ac:dyDescent="0.2">
      <c r="A3" s="94"/>
      <c r="B3" s="94"/>
      <c r="C3" s="94"/>
      <c r="D3" s="94"/>
      <c r="E3" s="94"/>
      <c r="F3" s="94"/>
      <c r="G3" s="94"/>
      <c r="H3" s="94"/>
      <c r="I3" s="94"/>
      <c r="J3" s="94"/>
    </row>
    <row r="5" spans="1:10" s="23" customFormat="1" ht="50.25" customHeight="1" x14ac:dyDescent="0.2">
      <c r="A5" s="92" t="s">
        <v>50</v>
      </c>
      <c r="B5" s="92"/>
      <c r="C5" s="92"/>
      <c r="D5" s="92"/>
      <c r="E5" s="92"/>
      <c r="F5" s="92"/>
      <c r="G5" s="92"/>
      <c r="H5" s="92"/>
      <c r="I5" s="92"/>
      <c r="J5" s="92"/>
    </row>
    <row r="6" spans="1:10" s="23" customFormat="1" ht="35.25" customHeight="1" x14ac:dyDescent="0.2">
      <c r="A6" s="92" t="s">
        <v>51</v>
      </c>
      <c r="B6" s="92"/>
      <c r="C6" s="92"/>
      <c r="D6" s="92"/>
      <c r="E6" s="92"/>
      <c r="F6" s="92"/>
      <c r="G6" s="92"/>
      <c r="H6" s="92"/>
      <c r="I6" s="92"/>
      <c r="J6" s="92"/>
    </row>
    <row r="7" spans="1:10" s="23" customFormat="1" ht="105.75" customHeight="1" x14ac:dyDescent="0.2">
      <c r="A7" s="92" t="s">
        <v>52</v>
      </c>
      <c r="B7" s="92"/>
      <c r="C7" s="92"/>
      <c r="D7" s="92"/>
      <c r="E7" s="92"/>
      <c r="F7" s="92"/>
      <c r="G7" s="92"/>
      <c r="H7" s="92"/>
      <c r="I7" s="92"/>
      <c r="J7" s="92"/>
    </row>
    <row r="8" spans="1:10" s="23" customFormat="1" ht="175.5" customHeight="1" x14ac:dyDescent="0.2">
      <c r="A8" s="95" t="s">
        <v>53</v>
      </c>
      <c r="B8" s="95"/>
      <c r="C8" s="95"/>
      <c r="D8" s="95"/>
      <c r="E8" s="95"/>
      <c r="F8" s="95"/>
      <c r="G8" s="95"/>
      <c r="H8" s="95"/>
      <c r="I8" s="95"/>
      <c r="J8" s="95"/>
    </row>
    <row r="9" spans="1:10" s="23" customFormat="1" ht="129" customHeight="1" x14ac:dyDescent="0.2">
      <c r="A9" s="92" t="s">
        <v>54</v>
      </c>
      <c r="B9" s="92"/>
      <c r="C9" s="92"/>
      <c r="D9" s="92"/>
      <c r="E9" s="92"/>
      <c r="F9" s="92"/>
      <c r="G9" s="92"/>
      <c r="H9" s="92"/>
      <c r="I9" s="92"/>
      <c r="J9" s="92"/>
    </row>
    <row r="10" spans="1:10" s="23" customFormat="1" ht="71.25" customHeight="1" x14ac:dyDescent="0.2">
      <c r="A10" s="92" t="s">
        <v>55</v>
      </c>
      <c r="B10" s="92"/>
      <c r="C10" s="92"/>
      <c r="D10" s="92"/>
      <c r="E10" s="92"/>
      <c r="F10" s="92"/>
      <c r="G10" s="92"/>
      <c r="H10" s="92"/>
      <c r="I10" s="92"/>
      <c r="J10" s="92"/>
    </row>
    <row r="11" spans="1:10" s="23" customFormat="1" ht="63" customHeight="1" x14ac:dyDescent="0.2">
      <c r="A11" s="92" t="s">
        <v>25</v>
      </c>
      <c r="B11" s="92"/>
      <c r="C11" s="92"/>
      <c r="D11" s="92"/>
      <c r="E11" s="92"/>
      <c r="F11" s="92"/>
      <c r="G11" s="92"/>
      <c r="H11" s="92"/>
      <c r="I11" s="92"/>
      <c r="J11" s="92"/>
    </row>
    <row r="12" spans="1:10" s="23" customFormat="1" ht="61.5" customHeight="1" x14ac:dyDescent="0.2">
      <c r="A12" s="92" t="s">
        <v>56</v>
      </c>
      <c r="B12" s="92"/>
      <c r="C12" s="92"/>
      <c r="D12" s="92"/>
      <c r="E12" s="92"/>
      <c r="F12" s="92"/>
      <c r="G12" s="92"/>
      <c r="H12" s="92"/>
      <c r="I12" s="92"/>
      <c r="J12" s="92"/>
    </row>
    <row r="13" spans="1:10" s="23" customFormat="1" ht="41.25" customHeight="1" x14ac:dyDescent="0.2">
      <c r="A13" s="93" t="s">
        <v>48</v>
      </c>
      <c r="B13" s="93"/>
      <c r="C13" s="93"/>
      <c r="D13" s="93"/>
      <c r="E13" s="93"/>
      <c r="F13" s="93"/>
      <c r="G13" s="93"/>
      <c r="H13" s="93"/>
      <c r="I13" s="93"/>
      <c r="J13" s="93"/>
    </row>
    <row r="14" spans="1:10" ht="78.75" customHeight="1" x14ac:dyDescent="0.2">
      <c r="A14" s="93" t="s">
        <v>49</v>
      </c>
      <c r="B14" s="93"/>
      <c r="C14" s="93"/>
      <c r="D14" s="93"/>
      <c r="E14" s="93"/>
      <c r="F14" s="93"/>
      <c r="G14" s="93"/>
      <c r="H14" s="93"/>
      <c r="I14" s="93"/>
      <c r="J14" s="93"/>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FF00"/>
    <pageSetUpPr fitToPage="1"/>
  </sheetPr>
  <dimension ref="A1:BC49"/>
  <sheetViews>
    <sheetView tabSelected="1" topLeftCell="B1" zoomScaleNormal="100" zoomScaleSheetLayoutView="100" workbookViewId="0">
      <selection activeCell="M1" sqref="M1"/>
    </sheetView>
  </sheetViews>
  <sheetFormatPr defaultRowHeight="12.75" outlineLevelCol="1" x14ac:dyDescent="0.2"/>
  <cols>
    <col min="1" max="1" width="50.7109375" style="11" hidden="1" customWidth="1"/>
    <col min="2" max="2" width="9.140625" style="1"/>
    <col min="3" max="3" width="58" style="1" customWidth="1"/>
    <col min="4" max="13" width="14.28515625" style="1" customWidth="1"/>
    <col min="14" max="14" width="65.7109375" style="1" customWidth="1"/>
    <col min="15" max="25" width="9.140625" style="1" customWidth="1"/>
    <col min="26" max="54" width="9.140625" style="1" hidden="1" customWidth="1" outlineLevel="1"/>
    <col min="55" max="55" width="9.140625" style="1" collapsed="1"/>
    <col min="56" max="16384" width="9.140625" style="1"/>
  </cols>
  <sheetData>
    <row r="1" spans="1:54" ht="42" customHeight="1" thickBot="1" x14ac:dyDescent="0.35">
      <c r="A1" s="85" t="s">
        <v>303</v>
      </c>
      <c r="B1" s="100" t="s">
        <v>57</v>
      </c>
      <c r="C1" s="101"/>
      <c r="D1" s="2"/>
      <c r="F1" s="99" t="s">
        <v>27</v>
      </c>
      <c r="G1" s="99"/>
      <c r="H1" s="102" t="s">
        <v>72</v>
      </c>
      <c r="I1" s="103"/>
      <c r="J1" s="104"/>
      <c r="M1" s="91"/>
      <c r="N1" s="74" t="s">
        <v>442</v>
      </c>
      <c r="BA1" s="39" t="s">
        <v>67</v>
      </c>
      <c r="BB1" s="1" t="s">
        <v>374</v>
      </c>
    </row>
    <row r="2" spans="1:54" ht="18" customHeight="1" x14ac:dyDescent="0.3">
      <c r="A2" s="86"/>
      <c r="C2" s="4"/>
      <c r="D2" s="2"/>
      <c r="F2" s="99" t="s">
        <v>22</v>
      </c>
      <c r="G2" s="99"/>
      <c r="H2" s="41">
        <v>43008</v>
      </c>
      <c r="I2" s="56" t="s">
        <v>66</v>
      </c>
      <c r="J2" s="3"/>
      <c r="BA2" s="39" t="s">
        <v>68</v>
      </c>
      <c r="BB2" s="1" t="s">
        <v>375</v>
      </c>
    </row>
    <row r="3" spans="1:54" ht="15.75" thickBot="1" x14ac:dyDescent="0.25">
      <c r="A3" s="86"/>
      <c r="C3" s="24" t="s">
        <v>30</v>
      </c>
      <c r="H3" s="46"/>
      <c r="BA3" s="39" t="s">
        <v>69</v>
      </c>
      <c r="BB3" s="1" t="s">
        <v>376</v>
      </c>
    </row>
    <row r="4" spans="1:54" ht="15.75" customHeight="1" thickBot="1" x14ac:dyDescent="0.25">
      <c r="A4" s="86"/>
      <c r="C4" s="47"/>
      <c r="D4" s="105" t="str">
        <f>"Change your TEXT input in the cells "&amp;Z4&amp;AA4&amp;AB4&amp;AC4&amp;AD4&amp;AE4&amp;AF4&amp;AG4&amp;AH4&amp;AI4&amp;" into a NUMBER!"</f>
        <v>Change your TEXT input in the cells  into a NUMBER!</v>
      </c>
      <c r="E4" s="106"/>
      <c r="F4" s="106"/>
      <c r="G4" s="106"/>
      <c r="H4" s="106"/>
      <c r="I4" s="106"/>
      <c r="J4" s="106"/>
      <c r="K4" s="106"/>
      <c r="L4" s="106"/>
      <c r="M4" s="107"/>
      <c r="Z4" s="75" t="str">
        <f>Z7&amp;Z8&amp;Z9&amp;Z10&amp;Z11&amp;Z12&amp;Z13&amp;Z14&amp;Z15&amp;Z16&amp;Z17&amp;Z18&amp;Z19</f>
        <v/>
      </c>
      <c r="AA4" s="75" t="str">
        <f t="shared" ref="AA4:AH4" si="0">AA7&amp;AA8&amp;AA9&amp;AA10&amp;AA11&amp;AA12&amp;AA13&amp;AA14&amp;AA15&amp;AA16&amp;AA17&amp;AA18&amp;AA19</f>
        <v/>
      </c>
      <c r="AB4" s="75" t="str">
        <f t="shared" si="0"/>
        <v/>
      </c>
      <c r="AC4" s="75" t="str">
        <f t="shared" si="0"/>
        <v/>
      </c>
      <c r="AD4" s="75" t="str">
        <f t="shared" si="0"/>
        <v/>
      </c>
      <c r="AE4" s="75" t="str">
        <f t="shared" si="0"/>
        <v/>
      </c>
      <c r="AF4" s="75" t="str">
        <f t="shared" si="0"/>
        <v/>
      </c>
      <c r="AG4" s="75" t="str">
        <f t="shared" si="0"/>
        <v/>
      </c>
      <c r="AH4" s="75" t="str">
        <f t="shared" si="0"/>
        <v/>
      </c>
      <c r="AI4" s="75" t="str">
        <f t="shared" ref="AI4" si="1">AI7&amp;AI8&amp;AI9&amp;AI10&amp;AI11&amp;AI12&amp;AI13&amp;AI14&amp;AI15&amp;AI16&amp;AI17&amp;AI18&amp;AI19</f>
        <v/>
      </c>
      <c r="AJ4" s="73"/>
      <c r="AK4" s="73"/>
      <c r="AL4" s="73"/>
      <c r="AM4" s="73"/>
      <c r="AN4" s="73"/>
      <c r="AO4" s="73"/>
      <c r="AP4" s="73"/>
      <c r="AQ4" s="73"/>
      <c r="AR4" s="73"/>
      <c r="AS4" s="73"/>
      <c r="AT4" s="73"/>
      <c r="AU4" s="73"/>
      <c r="BA4" s="39" t="s">
        <v>70</v>
      </c>
      <c r="BB4" s="1" t="s">
        <v>377</v>
      </c>
    </row>
    <row r="5" spans="1:54" ht="15.75" x14ac:dyDescent="0.25">
      <c r="A5" s="86"/>
      <c r="B5" s="13" t="s">
        <v>23</v>
      </c>
      <c r="C5" s="14"/>
      <c r="D5" s="72"/>
      <c r="Z5" s="73"/>
      <c r="AA5" s="73"/>
      <c r="AB5" s="73"/>
      <c r="AC5" s="73"/>
      <c r="AD5" s="73"/>
      <c r="AE5" s="73"/>
      <c r="AF5" s="73"/>
      <c r="AG5" s="73"/>
      <c r="AH5" s="73"/>
      <c r="AI5" s="73"/>
      <c r="AJ5" s="73"/>
      <c r="AK5" s="73"/>
      <c r="AL5" s="73"/>
      <c r="AM5" s="73"/>
      <c r="AN5" s="73"/>
      <c r="AO5" s="73"/>
      <c r="AP5" s="73"/>
      <c r="AQ5" s="73"/>
      <c r="AR5" s="73"/>
      <c r="AS5" s="73"/>
      <c r="AT5" s="73"/>
      <c r="AU5" s="73"/>
      <c r="BA5" s="39" t="s">
        <v>71</v>
      </c>
      <c r="BB5" s="1" t="s">
        <v>378</v>
      </c>
    </row>
    <row r="6" spans="1:54" ht="15" x14ac:dyDescent="0.2">
      <c r="A6" s="86"/>
      <c r="B6" s="29" t="s">
        <v>0</v>
      </c>
      <c r="C6" s="30"/>
      <c r="D6" s="57">
        <v>2007</v>
      </c>
      <c r="E6" s="57">
        <v>2008</v>
      </c>
      <c r="F6" s="57">
        <v>2009</v>
      </c>
      <c r="G6" s="57">
        <v>2010</v>
      </c>
      <c r="H6" s="57">
        <v>2011</v>
      </c>
      <c r="I6" s="57">
        <v>2012</v>
      </c>
      <c r="J6" s="57">
        <v>2013</v>
      </c>
      <c r="K6" s="57">
        <v>2014</v>
      </c>
      <c r="L6" s="57">
        <v>2015</v>
      </c>
      <c r="M6" s="57">
        <v>2016</v>
      </c>
      <c r="N6" s="57" t="s">
        <v>104</v>
      </c>
      <c r="Z6" s="76">
        <f t="shared" ref="Z6:AI6" si="2">D6</f>
        <v>2007</v>
      </c>
      <c r="AA6" s="76">
        <f t="shared" si="2"/>
        <v>2008</v>
      </c>
      <c r="AB6" s="76">
        <f t="shared" si="2"/>
        <v>2009</v>
      </c>
      <c r="AC6" s="76">
        <f t="shared" si="2"/>
        <v>2010</v>
      </c>
      <c r="AD6" s="76">
        <f t="shared" si="2"/>
        <v>2011</v>
      </c>
      <c r="AE6" s="76">
        <f t="shared" si="2"/>
        <v>2012</v>
      </c>
      <c r="AF6" s="76">
        <f t="shared" si="2"/>
        <v>2013</v>
      </c>
      <c r="AG6" s="76">
        <f t="shared" si="2"/>
        <v>2014</v>
      </c>
      <c r="AH6" s="76">
        <f t="shared" si="2"/>
        <v>2015</v>
      </c>
      <c r="AI6" s="76">
        <f t="shared" si="2"/>
        <v>2016</v>
      </c>
      <c r="AJ6" s="73"/>
      <c r="AK6" s="73"/>
      <c r="AL6" s="76">
        <f t="shared" ref="AL6:AU6" si="3">Z6</f>
        <v>2007</v>
      </c>
      <c r="AM6" s="76">
        <f t="shared" si="3"/>
        <v>2008</v>
      </c>
      <c r="AN6" s="76">
        <f t="shared" si="3"/>
        <v>2009</v>
      </c>
      <c r="AO6" s="76">
        <f t="shared" si="3"/>
        <v>2010</v>
      </c>
      <c r="AP6" s="76">
        <f t="shared" si="3"/>
        <v>2011</v>
      </c>
      <c r="AQ6" s="76">
        <f t="shared" si="3"/>
        <v>2012</v>
      </c>
      <c r="AR6" s="76">
        <f t="shared" si="3"/>
        <v>2013</v>
      </c>
      <c r="AS6" s="76">
        <f t="shared" si="3"/>
        <v>2014</v>
      </c>
      <c r="AT6" s="76">
        <f t="shared" si="3"/>
        <v>2015</v>
      </c>
      <c r="AU6" s="76">
        <f t="shared" si="3"/>
        <v>2016</v>
      </c>
      <c r="BA6" s="39" t="s">
        <v>72</v>
      </c>
      <c r="BB6" s="1" t="s">
        <v>379</v>
      </c>
    </row>
    <row r="7" spans="1:54" ht="15" x14ac:dyDescent="0.2">
      <c r="A7" s="86" t="str">
        <f>CountryCode &amp; ".FC.OTR.S13.MNAC." &amp; RefVintage</f>
        <v>CZ.FC.OTR.S13.MNAC.S.2017</v>
      </c>
      <c r="B7" s="15" t="s">
        <v>8</v>
      </c>
      <c r="C7" s="62" t="s">
        <v>20</v>
      </c>
      <c r="D7" s="40">
        <f t="shared" ref="D7:L7" si="4">IF(AND(D8="0",D9="0",D10="0",D11="0"),"0",IF(AND(D8="M",D9="M",D10="M",D11="M"),"M",IF(AND(D8="L",D9="L",D10="L",D11="L"),"L",IF(AND(ISTEXT(D8),ISTEXT(D9),ISTEXT(D10),ISTEXT(D11)),"L",SUM(D8:D11)))))</f>
        <v>0</v>
      </c>
      <c r="E7" s="40">
        <f t="shared" si="4"/>
        <v>0</v>
      </c>
      <c r="F7" s="40">
        <f t="shared" si="4"/>
        <v>0</v>
      </c>
      <c r="G7" s="40">
        <f t="shared" si="4"/>
        <v>0</v>
      </c>
      <c r="H7" s="40">
        <f t="shared" si="4"/>
        <v>0</v>
      </c>
      <c r="I7" s="40">
        <f t="shared" si="4"/>
        <v>0</v>
      </c>
      <c r="J7" s="40">
        <f t="shared" si="4"/>
        <v>0</v>
      </c>
      <c r="K7" s="40">
        <f t="shared" si="4"/>
        <v>0</v>
      </c>
      <c r="L7" s="43">
        <f t="shared" si="4"/>
        <v>0</v>
      </c>
      <c r="M7" s="43">
        <f t="shared" ref="M7" si="5">IF(AND(M8="0",M9="0",M10="0",M11="0"),"0",IF(AND(M8="M",M9="M",M10="M",M11="M"),"M",IF(AND(M8="L",M9="L",M10="L",M11="L"),"L",IF(AND(ISTEXT(M8),ISTEXT(M9),ISTEXT(M10),ISTEXT(M11)),"L",SUM(M8:M11)))))</f>
        <v>0</v>
      </c>
      <c r="N7" s="68"/>
      <c r="Z7" s="77" t="str">
        <f t="shared" ref="Z7:Z19" si="6">IF(ISNUMBER(D7),"",IF(OR(D7="L",D7="M"),"",IF(D7="","",AL7)))</f>
        <v/>
      </c>
      <c r="AA7" s="77" t="str">
        <f t="shared" ref="AA7:AA19" si="7">IF(ISNUMBER(E7),"",IF(OR(E7="L",E7="M"),"",IF(E7="","",AM7)))</f>
        <v/>
      </c>
      <c r="AB7" s="77" t="str">
        <f t="shared" ref="AB7:AB19" si="8">IF(ISNUMBER(F7),"",IF(OR(F7="L",F7="M"),"",IF(F7="","",AN7)))</f>
        <v/>
      </c>
      <c r="AC7" s="77" t="str">
        <f t="shared" ref="AC7:AC19" si="9">IF(ISNUMBER(G7),"",IF(OR(G7="L",G7="M"),"",IF(G7="","",AO7)))</f>
        <v/>
      </c>
      <c r="AD7" s="77" t="str">
        <f t="shared" ref="AD7:AD19" si="10">IF(ISNUMBER(H7),"",IF(OR(H7="L",H7="M"),"",IF(H7="","",AP7)))</f>
        <v/>
      </c>
      <c r="AE7" s="77" t="str">
        <f t="shared" ref="AE7:AE19" si="11">IF(ISNUMBER(I7),"",IF(OR(I7="L",I7="M"),"",IF(I7="","",AQ7)))</f>
        <v/>
      </c>
      <c r="AF7" s="77" t="str">
        <f t="shared" ref="AF7:AF19" si="12">IF(ISNUMBER(J7),"",IF(OR(J7="L",J7="M"),"",IF(J7="","",AR7)))</f>
        <v/>
      </c>
      <c r="AG7" s="77" t="str">
        <f t="shared" ref="AG7:AG19" si="13">IF(ISNUMBER(K7),"",IF(OR(K7="L",K7="M"),"",IF(K7="","",AS7)))</f>
        <v/>
      </c>
      <c r="AH7" s="77" t="str">
        <f t="shared" ref="AH7:AI19" si="14">IF(ISNUMBER(L7),"",IF(OR(L7="L",L7="M"),"",IF(L7="","",AT7)))</f>
        <v/>
      </c>
      <c r="AI7" s="77" t="str">
        <f t="shared" si="14"/>
        <v/>
      </c>
      <c r="AJ7" s="73"/>
      <c r="AK7" s="73"/>
      <c r="AL7" s="76" t="s">
        <v>304</v>
      </c>
      <c r="AM7" s="76" t="s">
        <v>332</v>
      </c>
      <c r="AN7" s="76" t="s">
        <v>106</v>
      </c>
      <c r="AO7" s="76" t="s">
        <v>191</v>
      </c>
      <c r="AP7" s="76" t="s">
        <v>192</v>
      </c>
      <c r="AQ7" s="76" t="s">
        <v>193</v>
      </c>
      <c r="AR7" s="76" t="s">
        <v>194</v>
      </c>
      <c r="AS7" s="76" t="s">
        <v>195</v>
      </c>
      <c r="AT7" s="76" t="s">
        <v>196</v>
      </c>
      <c r="AU7" s="76" t="s">
        <v>413</v>
      </c>
      <c r="BA7" s="39" t="s">
        <v>73</v>
      </c>
      <c r="BB7" s="1" t="s">
        <v>380</v>
      </c>
    </row>
    <row r="8" spans="1:54" ht="15" x14ac:dyDescent="0.2">
      <c r="A8" s="86" t="str">
        <f>CountryCode &amp; ".FC.OGF.S13.MNAC." &amp; RefVintage</f>
        <v>CZ.FC.OGF.S13.MNAC.S.2017</v>
      </c>
      <c r="B8" s="16" t="s">
        <v>12</v>
      </c>
      <c r="C8" s="60" t="s">
        <v>2</v>
      </c>
      <c r="D8" s="32">
        <v>0</v>
      </c>
      <c r="E8" s="32">
        <v>0</v>
      </c>
      <c r="F8" s="32">
        <v>0</v>
      </c>
      <c r="G8" s="32">
        <v>0</v>
      </c>
      <c r="H8" s="32">
        <v>0</v>
      </c>
      <c r="I8" s="32">
        <v>0</v>
      </c>
      <c r="J8" s="32">
        <v>0</v>
      </c>
      <c r="K8" s="32">
        <v>0</v>
      </c>
      <c r="L8" s="32">
        <v>0</v>
      </c>
      <c r="M8" s="32">
        <v>0</v>
      </c>
      <c r="N8" s="69"/>
      <c r="Z8" s="77" t="str">
        <f t="shared" si="6"/>
        <v/>
      </c>
      <c r="AA8" s="77" t="str">
        <f t="shared" si="7"/>
        <v/>
      </c>
      <c r="AB8" s="77" t="str">
        <f t="shared" si="8"/>
        <v/>
      </c>
      <c r="AC8" s="77" t="str">
        <f t="shared" si="9"/>
        <v/>
      </c>
      <c r="AD8" s="77" t="str">
        <f t="shared" si="10"/>
        <v/>
      </c>
      <c r="AE8" s="77" t="str">
        <f t="shared" si="11"/>
        <v/>
      </c>
      <c r="AF8" s="77" t="str">
        <f t="shared" si="12"/>
        <v/>
      </c>
      <c r="AG8" s="77" t="str">
        <f t="shared" si="13"/>
        <v/>
      </c>
      <c r="AH8" s="77" t="str">
        <f t="shared" si="14"/>
        <v/>
      </c>
      <c r="AI8" s="77" t="str">
        <f t="shared" si="14"/>
        <v/>
      </c>
      <c r="AJ8" s="73"/>
      <c r="AK8" s="73"/>
      <c r="AL8" s="76" t="s">
        <v>305</v>
      </c>
      <c r="AM8" s="76" t="s">
        <v>333</v>
      </c>
      <c r="AN8" s="76" t="s">
        <v>107</v>
      </c>
      <c r="AO8" s="76" t="s">
        <v>119</v>
      </c>
      <c r="AP8" s="76" t="s">
        <v>131</v>
      </c>
      <c r="AQ8" s="76" t="s">
        <v>132</v>
      </c>
      <c r="AR8" s="76" t="s">
        <v>133</v>
      </c>
      <c r="AS8" s="76" t="s">
        <v>134</v>
      </c>
      <c r="AT8" s="76" t="s">
        <v>135</v>
      </c>
      <c r="AU8" s="76" t="s">
        <v>414</v>
      </c>
      <c r="BA8" s="39" t="s">
        <v>74</v>
      </c>
      <c r="BB8" s="1" t="s">
        <v>381</v>
      </c>
    </row>
    <row r="9" spans="1:54" ht="15" x14ac:dyDescent="0.2">
      <c r="A9" s="86" t="str">
        <f>CountryCode &amp; ".FC.D41_R.S13.MNAC." &amp; RefVintage</f>
        <v>CZ.FC.D41_R.S13.MNAC.S.2017</v>
      </c>
      <c r="B9" s="16" t="s">
        <v>13</v>
      </c>
      <c r="C9" s="60" t="s">
        <v>5</v>
      </c>
      <c r="D9" s="32">
        <v>0</v>
      </c>
      <c r="E9" s="32">
        <v>0</v>
      </c>
      <c r="F9" s="32">
        <v>0</v>
      </c>
      <c r="G9" s="32">
        <v>0</v>
      </c>
      <c r="H9" s="32">
        <v>0</v>
      </c>
      <c r="I9" s="32">
        <v>0</v>
      </c>
      <c r="J9" s="32">
        <v>0</v>
      </c>
      <c r="K9" s="32">
        <v>0</v>
      </c>
      <c r="L9" s="32">
        <v>0</v>
      </c>
      <c r="M9" s="32">
        <v>0</v>
      </c>
      <c r="N9" s="69"/>
      <c r="Z9" s="77" t="str">
        <f t="shared" si="6"/>
        <v/>
      </c>
      <c r="AA9" s="77" t="str">
        <f t="shared" si="7"/>
        <v/>
      </c>
      <c r="AB9" s="77" t="str">
        <f t="shared" si="8"/>
        <v/>
      </c>
      <c r="AC9" s="77" t="str">
        <f t="shared" si="9"/>
        <v/>
      </c>
      <c r="AD9" s="77" t="str">
        <f t="shared" si="10"/>
        <v/>
      </c>
      <c r="AE9" s="77" t="str">
        <f t="shared" si="11"/>
        <v/>
      </c>
      <c r="AF9" s="77" t="str">
        <f t="shared" si="12"/>
        <v/>
      </c>
      <c r="AG9" s="77" t="str">
        <f t="shared" si="13"/>
        <v/>
      </c>
      <c r="AH9" s="77" t="str">
        <f t="shared" si="14"/>
        <v/>
      </c>
      <c r="AI9" s="77" t="str">
        <f t="shared" si="14"/>
        <v/>
      </c>
      <c r="AJ9" s="73"/>
      <c r="AK9" s="73"/>
      <c r="AL9" s="76" t="s">
        <v>306</v>
      </c>
      <c r="AM9" s="76" t="s">
        <v>334</v>
      </c>
      <c r="AN9" s="76" t="s">
        <v>108</v>
      </c>
      <c r="AO9" s="76" t="s">
        <v>120</v>
      </c>
      <c r="AP9" s="76" t="s">
        <v>136</v>
      </c>
      <c r="AQ9" s="76" t="s">
        <v>137</v>
      </c>
      <c r="AR9" s="76" t="s">
        <v>138</v>
      </c>
      <c r="AS9" s="76" t="s">
        <v>139</v>
      </c>
      <c r="AT9" s="76" t="s">
        <v>140</v>
      </c>
      <c r="AU9" s="76" t="s">
        <v>415</v>
      </c>
      <c r="BA9" s="39" t="s">
        <v>75</v>
      </c>
      <c r="BB9" s="1" t="s">
        <v>382</v>
      </c>
    </row>
    <row r="10" spans="1:54" ht="15" x14ac:dyDescent="0.2">
      <c r="A10" s="86" t="str">
        <f>CountryCode &amp; ".FC.D421.S13.MNAC." &amp; RefVintage</f>
        <v>CZ.FC.D421.S13.MNAC.S.2017</v>
      </c>
      <c r="B10" s="16" t="s">
        <v>14</v>
      </c>
      <c r="C10" s="60" t="s">
        <v>4</v>
      </c>
      <c r="D10" s="32">
        <v>0</v>
      </c>
      <c r="E10" s="32">
        <v>0</v>
      </c>
      <c r="F10" s="32">
        <v>0</v>
      </c>
      <c r="G10" s="32">
        <v>0</v>
      </c>
      <c r="H10" s="32">
        <v>0</v>
      </c>
      <c r="I10" s="32">
        <v>0</v>
      </c>
      <c r="J10" s="32">
        <v>0</v>
      </c>
      <c r="K10" s="32">
        <v>0</v>
      </c>
      <c r="L10" s="32">
        <v>0</v>
      </c>
      <c r="M10" s="32">
        <v>0</v>
      </c>
      <c r="N10" s="69"/>
      <c r="Z10" s="77" t="str">
        <f t="shared" si="6"/>
        <v/>
      </c>
      <c r="AA10" s="77" t="str">
        <f t="shared" si="7"/>
        <v/>
      </c>
      <c r="AB10" s="77" t="str">
        <f t="shared" si="8"/>
        <v/>
      </c>
      <c r="AC10" s="77" t="str">
        <f t="shared" si="9"/>
        <v/>
      </c>
      <c r="AD10" s="77" t="str">
        <f t="shared" si="10"/>
        <v/>
      </c>
      <c r="AE10" s="77" t="str">
        <f t="shared" si="11"/>
        <v/>
      </c>
      <c r="AF10" s="77" t="str">
        <f t="shared" si="12"/>
        <v/>
      </c>
      <c r="AG10" s="77" t="str">
        <f t="shared" si="13"/>
        <v/>
      </c>
      <c r="AH10" s="77" t="str">
        <f t="shared" si="14"/>
        <v/>
      </c>
      <c r="AI10" s="77" t="str">
        <f t="shared" si="14"/>
        <v/>
      </c>
      <c r="AJ10" s="73"/>
      <c r="AK10" s="73"/>
      <c r="AL10" s="76" t="s">
        <v>307</v>
      </c>
      <c r="AM10" s="76" t="s">
        <v>335</v>
      </c>
      <c r="AN10" s="76" t="s">
        <v>109</v>
      </c>
      <c r="AO10" s="76" t="s">
        <v>121</v>
      </c>
      <c r="AP10" s="76" t="s">
        <v>141</v>
      </c>
      <c r="AQ10" s="76" t="s">
        <v>142</v>
      </c>
      <c r="AR10" s="76" t="s">
        <v>143</v>
      </c>
      <c r="AS10" s="76" t="s">
        <v>144</v>
      </c>
      <c r="AT10" s="76" t="s">
        <v>145</v>
      </c>
      <c r="AU10" s="76" t="s">
        <v>416</v>
      </c>
      <c r="BA10" s="39" t="s">
        <v>76</v>
      </c>
      <c r="BB10" s="1" t="s">
        <v>383</v>
      </c>
    </row>
    <row r="11" spans="1:54" ht="15" x14ac:dyDescent="0.2">
      <c r="A11" s="86" t="str">
        <f>CountryCode &amp; ".FC.OOR.S13.MNAC." &amp; RefVintage</f>
        <v>CZ.FC.OOR.S13.MNAC.S.2017</v>
      </c>
      <c r="B11" s="65" t="s">
        <v>15</v>
      </c>
      <c r="C11" s="36" t="s">
        <v>6</v>
      </c>
      <c r="D11" s="32">
        <v>0</v>
      </c>
      <c r="E11" s="32">
        <v>0</v>
      </c>
      <c r="F11" s="32">
        <v>0</v>
      </c>
      <c r="G11" s="32">
        <v>0</v>
      </c>
      <c r="H11" s="32">
        <v>0</v>
      </c>
      <c r="I11" s="32">
        <v>0</v>
      </c>
      <c r="J11" s="32">
        <v>0</v>
      </c>
      <c r="K11" s="32">
        <v>0</v>
      </c>
      <c r="L11" s="32">
        <v>0</v>
      </c>
      <c r="M11" s="32">
        <v>0</v>
      </c>
      <c r="N11" s="69"/>
      <c r="Z11" s="77" t="str">
        <f t="shared" si="6"/>
        <v/>
      </c>
      <c r="AA11" s="77" t="str">
        <f t="shared" si="7"/>
        <v/>
      </c>
      <c r="AB11" s="77" t="str">
        <f t="shared" si="8"/>
        <v/>
      </c>
      <c r="AC11" s="77" t="str">
        <f t="shared" si="9"/>
        <v/>
      </c>
      <c r="AD11" s="77" t="str">
        <f t="shared" si="10"/>
        <v/>
      </c>
      <c r="AE11" s="77" t="str">
        <f t="shared" si="11"/>
        <v/>
      </c>
      <c r="AF11" s="77" t="str">
        <f t="shared" si="12"/>
        <v/>
      </c>
      <c r="AG11" s="77" t="str">
        <f t="shared" si="13"/>
        <v/>
      </c>
      <c r="AH11" s="77" t="str">
        <f t="shared" si="14"/>
        <v/>
      </c>
      <c r="AI11" s="77" t="str">
        <f t="shared" si="14"/>
        <v/>
      </c>
      <c r="AJ11" s="73"/>
      <c r="AK11" s="73"/>
      <c r="AL11" s="76" t="s">
        <v>308</v>
      </c>
      <c r="AM11" s="76" t="s">
        <v>336</v>
      </c>
      <c r="AN11" s="76" t="s">
        <v>110</v>
      </c>
      <c r="AO11" s="76" t="s">
        <v>122</v>
      </c>
      <c r="AP11" s="76" t="s">
        <v>146</v>
      </c>
      <c r="AQ11" s="76" t="s">
        <v>147</v>
      </c>
      <c r="AR11" s="76" t="s">
        <v>148</v>
      </c>
      <c r="AS11" s="76" t="s">
        <v>149</v>
      </c>
      <c r="AT11" s="76" t="s">
        <v>150</v>
      </c>
      <c r="AU11" s="76" t="s">
        <v>417</v>
      </c>
      <c r="BA11" s="39" t="s">
        <v>77</v>
      </c>
      <c r="BB11" s="1" t="s">
        <v>384</v>
      </c>
    </row>
    <row r="12" spans="1:54" ht="15" x14ac:dyDescent="0.2">
      <c r="A12" s="86" t="str">
        <f>CountryCode &amp; ".FC.OTE.S13.MNAC." &amp; RefVintage</f>
        <v>CZ.FC.OTE.S13.MNAC.S.2017</v>
      </c>
      <c r="B12" s="17" t="s">
        <v>9</v>
      </c>
      <c r="C12" s="63" t="s">
        <v>41</v>
      </c>
      <c r="D12" s="40">
        <f t="shared" ref="D12:L12" si="15">IF(AND(D13="0",D14="0",D15="0",D16="0",D17="0"),"0",IF(AND(D13="M",D14="M",D15="M",D16="M",D17="M"),"M",IF(AND(D13="L",D14="L",D15="L",D16="L",D17="L"),"L",IF(AND(ISTEXT(D13),ISTEXT(D14),ISTEXT(D15),ISTEXT(D16),ISTEXT(D17)),"L",SUM(D13:D17)))))</f>
        <v>0</v>
      </c>
      <c r="E12" s="40">
        <f t="shared" si="15"/>
        <v>0</v>
      </c>
      <c r="F12" s="40">
        <f t="shared" si="15"/>
        <v>0</v>
      </c>
      <c r="G12" s="40">
        <f t="shared" si="15"/>
        <v>0</v>
      </c>
      <c r="H12" s="40">
        <f t="shared" si="15"/>
        <v>0</v>
      </c>
      <c r="I12" s="40">
        <f t="shared" si="15"/>
        <v>0</v>
      </c>
      <c r="J12" s="40">
        <f t="shared" si="15"/>
        <v>0</v>
      </c>
      <c r="K12" s="40">
        <f t="shared" si="15"/>
        <v>0</v>
      </c>
      <c r="L12" s="43">
        <f t="shared" si="15"/>
        <v>0</v>
      </c>
      <c r="M12" s="43">
        <f t="shared" ref="M12" si="16">IF(AND(M13="0",M14="0",M15="0",M16="0",M17="0"),"0",IF(AND(M13="M",M14="M",M15="M",M16="M",M17="M"),"M",IF(AND(M13="L",M14="L",M15="L",M16="L",M17="L"),"L",IF(AND(ISTEXT(M13),ISTEXT(M14),ISTEXT(M15),ISTEXT(M16),ISTEXT(M17)),"L",SUM(M13:M17)))))</f>
        <v>0</v>
      </c>
      <c r="N12" s="69"/>
      <c r="Z12" s="77" t="str">
        <f t="shared" si="6"/>
        <v/>
      </c>
      <c r="AA12" s="77" t="str">
        <f t="shared" si="7"/>
        <v/>
      </c>
      <c r="AB12" s="77" t="str">
        <f t="shared" si="8"/>
        <v/>
      </c>
      <c r="AC12" s="77" t="str">
        <f t="shared" si="9"/>
        <v/>
      </c>
      <c r="AD12" s="77" t="str">
        <f t="shared" si="10"/>
        <v/>
      </c>
      <c r="AE12" s="77" t="str">
        <f t="shared" si="11"/>
        <v/>
      </c>
      <c r="AF12" s="77" t="str">
        <f t="shared" si="12"/>
        <v/>
      </c>
      <c r="AG12" s="77" t="str">
        <f t="shared" si="13"/>
        <v/>
      </c>
      <c r="AH12" s="77" t="str">
        <f t="shared" si="14"/>
        <v/>
      </c>
      <c r="AI12" s="77" t="str">
        <f t="shared" si="14"/>
        <v/>
      </c>
      <c r="AJ12" s="73"/>
      <c r="AK12" s="73"/>
      <c r="AL12" s="76" t="s">
        <v>309</v>
      </c>
      <c r="AM12" s="76" t="s">
        <v>337</v>
      </c>
      <c r="AN12" s="76" t="s">
        <v>111</v>
      </c>
      <c r="AO12" s="76" t="s">
        <v>123</v>
      </c>
      <c r="AP12" s="76" t="s">
        <v>151</v>
      </c>
      <c r="AQ12" s="76" t="s">
        <v>152</v>
      </c>
      <c r="AR12" s="76" t="s">
        <v>153</v>
      </c>
      <c r="AS12" s="76" t="s">
        <v>154</v>
      </c>
      <c r="AT12" s="76" t="s">
        <v>155</v>
      </c>
      <c r="AU12" s="76" t="s">
        <v>418</v>
      </c>
      <c r="BA12" s="39" t="s">
        <v>78</v>
      </c>
      <c r="BB12" s="1" t="s">
        <v>385</v>
      </c>
    </row>
    <row r="13" spans="1:54" ht="15" x14ac:dyDescent="0.2">
      <c r="A13" s="86" t="str">
        <f>CountryCode &amp; ".FC.D41_P.S13.MNAC." &amp; RefVintage</f>
        <v>CZ.FC.D41_P.S13.MNAC.S.2017</v>
      </c>
      <c r="B13" s="16" t="s">
        <v>16</v>
      </c>
      <c r="C13" s="61" t="s">
        <v>58</v>
      </c>
      <c r="D13" s="32">
        <v>0</v>
      </c>
      <c r="E13" s="32">
        <v>0</v>
      </c>
      <c r="F13" s="32">
        <v>0</v>
      </c>
      <c r="G13" s="32">
        <v>0</v>
      </c>
      <c r="H13" s="32">
        <v>0</v>
      </c>
      <c r="I13" s="32">
        <v>0</v>
      </c>
      <c r="J13" s="32">
        <v>0</v>
      </c>
      <c r="K13" s="32">
        <v>0</v>
      </c>
      <c r="L13" s="32">
        <v>0</v>
      </c>
      <c r="M13" s="32">
        <v>0</v>
      </c>
      <c r="N13" s="69"/>
      <c r="Z13" s="77" t="str">
        <f t="shared" si="6"/>
        <v/>
      </c>
      <c r="AA13" s="77" t="str">
        <f t="shared" si="7"/>
        <v/>
      </c>
      <c r="AB13" s="77" t="str">
        <f t="shared" si="8"/>
        <v/>
      </c>
      <c r="AC13" s="77" t="str">
        <f t="shared" si="9"/>
        <v/>
      </c>
      <c r="AD13" s="77" t="str">
        <f t="shared" si="10"/>
        <v/>
      </c>
      <c r="AE13" s="77" t="str">
        <f t="shared" si="11"/>
        <v/>
      </c>
      <c r="AF13" s="77" t="str">
        <f t="shared" si="12"/>
        <v/>
      </c>
      <c r="AG13" s="77" t="str">
        <f t="shared" si="13"/>
        <v/>
      </c>
      <c r="AH13" s="77" t="str">
        <f t="shared" si="14"/>
        <v/>
      </c>
      <c r="AI13" s="77" t="str">
        <f t="shared" si="14"/>
        <v/>
      </c>
      <c r="AJ13" s="73"/>
      <c r="AK13" s="73"/>
      <c r="AL13" s="76" t="s">
        <v>310</v>
      </c>
      <c r="AM13" s="76" t="s">
        <v>338</v>
      </c>
      <c r="AN13" s="76" t="s">
        <v>112</v>
      </c>
      <c r="AO13" s="76" t="s">
        <v>124</v>
      </c>
      <c r="AP13" s="76" t="s">
        <v>156</v>
      </c>
      <c r="AQ13" s="76" t="s">
        <v>157</v>
      </c>
      <c r="AR13" s="76" t="s">
        <v>158</v>
      </c>
      <c r="AS13" s="76" t="s">
        <v>159</v>
      </c>
      <c r="AT13" s="76" t="s">
        <v>160</v>
      </c>
      <c r="AU13" s="76" t="s">
        <v>419</v>
      </c>
      <c r="BA13" s="39" t="s">
        <v>79</v>
      </c>
      <c r="BB13" s="1" t="s">
        <v>386</v>
      </c>
    </row>
    <row r="14" spans="1:54" ht="15" x14ac:dyDescent="0.2">
      <c r="A14" s="86" t="str">
        <f>CountryCode &amp; ".FC.D99CI.S13.MNAC." &amp; RefVintage</f>
        <v>CZ.FC.D99CI.S13.MNAC.S.2017</v>
      </c>
      <c r="B14" s="25" t="s">
        <v>17</v>
      </c>
      <c r="C14" s="60" t="s">
        <v>1</v>
      </c>
      <c r="D14" s="32">
        <v>0</v>
      </c>
      <c r="E14" s="32">
        <v>0</v>
      </c>
      <c r="F14" s="32">
        <v>0</v>
      </c>
      <c r="G14" s="32">
        <v>0</v>
      </c>
      <c r="H14" s="32">
        <v>0</v>
      </c>
      <c r="I14" s="32">
        <v>0</v>
      </c>
      <c r="J14" s="32">
        <v>0</v>
      </c>
      <c r="K14" s="32">
        <v>0</v>
      </c>
      <c r="L14" s="32">
        <v>0</v>
      </c>
      <c r="M14" s="32">
        <v>0</v>
      </c>
      <c r="N14" s="69"/>
      <c r="Z14" s="77" t="str">
        <f t="shared" si="6"/>
        <v/>
      </c>
      <c r="AA14" s="77" t="str">
        <f t="shared" si="7"/>
        <v/>
      </c>
      <c r="AB14" s="77" t="str">
        <f t="shared" si="8"/>
        <v/>
      </c>
      <c r="AC14" s="77" t="str">
        <f t="shared" si="9"/>
        <v/>
      </c>
      <c r="AD14" s="77" t="str">
        <f t="shared" si="10"/>
        <v/>
      </c>
      <c r="AE14" s="77" t="str">
        <f t="shared" si="11"/>
        <v/>
      </c>
      <c r="AF14" s="77" t="str">
        <f t="shared" si="12"/>
        <v/>
      </c>
      <c r="AG14" s="77" t="str">
        <f t="shared" si="13"/>
        <v/>
      </c>
      <c r="AH14" s="77" t="str">
        <f t="shared" si="14"/>
        <v/>
      </c>
      <c r="AI14" s="77" t="str">
        <f t="shared" si="14"/>
        <v/>
      </c>
      <c r="AJ14" s="73"/>
      <c r="AK14" s="73"/>
      <c r="AL14" s="76" t="s">
        <v>311</v>
      </c>
      <c r="AM14" s="76" t="s">
        <v>339</v>
      </c>
      <c r="AN14" s="76" t="s">
        <v>113</v>
      </c>
      <c r="AO14" s="76" t="s">
        <v>125</v>
      </c>
      <c r="AP14" s="76" t="s">
        <v>161</v>
      </c>
      <c r="AQ14" s="76" t="s">
        <v>162</v>
      </c>
      <c r="AR14" s="76" t="s">
        <v>163</v>
      </c>
      <c r="AS14" s="76" t="s">
        <v>164</v>
      </c>
      <c r="AT14" s="76" t="s">
        <v>165</v>
      </c>
      <c r="AU14" s="76" t="s">
        <v>420</v>
      </c>
      <c r="BA14" s="39" t="s">
        <v>80</v>
      </c>
      <c r="BB14" s="1" t="s">
        <v>387</v>
      </c>
    </row>
    <row r="15" spans="1:54" ht="15" x14ac:dyDescent="0.2">
      <c r="A15" s="86" t="str">
        <f>CountryCode &amp; ".FC.D99_AP.S13.MNAC." &amp; RefVintage</f>
        <v>CZ.FC.D99_AP.S13.MNAC.S.2017</v>
      </c>
      <c r="B15" s="25" t="s">
        <v>37</v>
      </c>
      <c r="C15" s="60" t="s">
        <v>38</v>
      </c>
      <c r="D15" s="32">
        <v>0</v>
      </c>
      <c r="E15" s="32">
        <v>0</v>
      </c>
      <c r="F15" s="32">
        <v>0</v>
      </c>
      <c r="G15" s="32">
        <v>0</v>
      </c>
      <c r="H15" s="32">
        <v>0</v>
      </c>
      <c r="I15" s="32">
        <v>0</v>
      </c>
      <c r="J15" s="32">
        <v>0</v>
      </c>
      <c r="K15" s="32">
        <v>0</v>
      </c>
      <c r="L15" s="32">
        <v>0</v>
      </c>
      <c r="M15" s="32">
        <v>0</v>
      </c>
      <c r="N15" s="69"/>
      <c r="Z15" s="77" t="str">
        <f t="shared" si="6"/>
        <v/>
      </c>
      <c r="AA15" s="77" t="str">
        <f t="shared" si="7"/>
        <v/>
      </c>
      <c r="AB15" s="77" t="str">
        <f t="shared" si="8"/>
        <v/>
      </c>
      <c r="AC15" s="77" t="str">
        <f t="shared" si="9"/>
        <v/>
      </c>
      <c r="AD15" s="77" t="str">
        <f t="shared" si="10"/>
        <v/>
      </c>
      <c r="AE15" s="77" t="str">
        <f t="shared" si="11"/>
        <v/>
      </c>
      <c r="AF15" s="77" t="str">
        <f t="shared" si="12"/>
        <v/>
      </c>
      <c r="AG15" s="77" t="str">
        <f t="shared" si="13"/>
        <v/>
      </c>
      <c r="AH15" s="77" t="str">
        <f t="shared" si="14"/>
        <v/>
      </c>
      <c r="AI15" s="77" t="str">
        <f t="shared" si="14"/>
        <v/>
      </c>
      <c r="AJ15" s="73"/>
      <c r="AK15" s="73"/>
      <c r="AL15" s="76" t="s">
        <v>312</v>
      </c>
      <c r="AM15" s="76" t="s">
        <v>340</v>
      </c>
      <c r="AN15" s="76" t="s">
        <v>114</v>
      </c>
      <c r="AO15" s="76" t="s">
        <v>126</v>
      </c>
      <c r="AP15" s="76" t="s">
        <v>166</v>
      </c>
      <c r="AQ15" s="76" t="s">
        <v>167</v>
      </c>
      <c r="AR15" s="76" t="s">
        <v>168</v>
      </c>
      <c r="AS15" s="76" t="s">
        <v>169</v>
      </c>
      <c r="AT15" s="76" t="s">
        <v>170</v>
      </c>
      <c r="AU15" s="76" t="s">
        <v>421</v>
      </c>
      <c r="BA15" s="39" t="s">
        <v>81</v>
      </c>
      <c r="BB15" s="1" t="s">
        <v>388</v>
      </c>
    </row>
    <row r="16" spans="1:54" ht="15" x14ac:dyDescent="0.2">
      <c r="A16" s="86" t="str">
        <f>CountryCode &amp; ".FC.D99CG.S13.MNAC." &amp; RefVintage</f>
        <v>CZ.FC.D99CG.S13.MNAC.S.2017</v>
      </c>
      <c r="B16" s="25" t="s">
        <v>18</v>
      </c>
      <c r="C16" s="60" t="s">
        <v>3</v>
      </c>
      <c r="D16" s="32">
        <v>0</v>
      </c>
      <c r="E16" s="32">
        <v>0</v>
      </c>
      <c r="F16" s="32">
        <v>0</v>
      </c>
      <c r="G16" s="32">
        <v>0</v>
      </c>
      <c r="H16" s="32">
        <v>0</v>
      </c>
      <c r="I16" s="32">
        <v>0</v>
      </c>
      <c r="J16" s="32">
        <v>0</v>
      </c>
      <c r="K16" s="32">
        <v>0</v>
      </c>
      <c r="L16" s="32">
        <v>0</v>
      </c>
      <c r="M16" s="32">
        <v>0</v>
      </c>
      <c r="N16" s="69"/>
      <c r="Z16" s="77" t="str">
        <f t="shared" si="6"/>
        <v/>
      </c>
      <c r="AA16" s="77" t="str">
        <f t="shared" si="7"/>
        <v/>
      </c>
      <c r="AB16" s="77" t="str">
        <f t="shared" si="8"/>
        <v/>
      </c>
      <c r="AC16" s="77" t="str">
        <f t="shared" si="9"/>
        <v/>
      </c>
      <c r="AD16" s="77" t="str">
        <f t="shared" si="10"/>
        <v/>
      </c>
      <c r="AE16" s="77" t="str">
        <f t="shared" si="11"/>
        <v/>
      </c>
      <c r="AF16" s="77" t="str">
        <f t="shared" si="12"/>
        <v/>
      </c>
      <c r="AG16" s="77" t="str">
        <f t="shared" si="13"/>
        <v/>
      </c>
      <c r="AH16" s="77" t="str">
        <f t="shared" si="14"/>
        <v/>
      </c>
      <c r="AI16" s="77" t="str">
        <f t="shared" si="14"/>
        <v/>
      </c>
      <c r="AJ16" s="73"/>
      <c r="AK16" s="73"/>
      <c r="AL16" s="76" t="s">
        <v>313</v>
      </c>
      <c r="AM16" s="76" t="s">
        <v>341</v>
      </c>
      <c r="AN16" s="76" t="s">
        <v>115</v>
      </c>
      <c r="AO16" s="76" t="s">
        <v>127</v>
      </c>
      <c r="AP16" s="76" t="s">
        <v>171</v>
      </c>
      <c r="AQ16" s="76" t="s">
        <v>172</v>
      </c>
      <c r="AR16" s="76" t="s">
        <v>173</v>
      </c>
      <c r="AS16" s="76" t="s">
        <v>174</v>
      </c>
      <c r="AT16" s="76" t="s">
        <v>175</v>
      </c>
      <c r="AU16" s="76" t="s">
        <v>422</v>
      </c>
      <c r="BA16" s="39" t="s">
        <v>82</v>
      </c>
      <c r="BB16" s="1" t="s">
        <v>389</v>
      </c>
    </row>
    <row r="17" spans="1:54" ht="15" x14ac:dyDescent="0.2">
      <c r="A17" s="86" t="str">
        <f>CountryCode &amp; ".FC.OOE.S13.MNAC." &amp; RefVintage</f>
        <v>CZ.FC.OOE.S13.MNAC.S.2017</v>
      </c>
      <c r="B17" s="25" t="s">
        <v>19</v>
      </c>
      <c r="C17" s="60" t="s">
        <v>6</v>
      </c>
      <c r="D17" s="32">
        <v>0</v>
      </c>
      <c r="E17" s="32">
        <v>0</v>
      </c>
      <c r="F17" s="32">
        <v>0</v>
      </c>
      <c r="G17" s="32">
        <v>0</v>
      </c>
      <c r="H17" s="32">
        <v>0</v>
      </c>
      <c r="I17" s="32">
        <v>0</v>
      </c>
      <c r="J17" s="32">
        <v>0</v>
      </c>
      <c r="K17" s="32">
        <v>0</v>
      </c>
      <c r="L17" s="32">
        <v>0</v>
      </c>
      <c r="M17" s="32">
        <v>0</v>
      </c>
      <c r="N17" s="69"/>
      <c r="Z17" s="77" t="str">
        <f t="shared" si="6"/>
        <v/>
      </c>
      <c r="AA17" s="77" t="str">
        <f t="shared" si="7"/>
        <v/>
      </c>
      <c r="AB17" s="77" t="str">
        <f t="shared" si="8"/>
        <v/>
      </c>
      <c r="AC17" s="77" t="str">
        <f t="shared" si="9"/>
        <v/>
      </c>
      <c r="AD17" s="77" t="str">
        <f t="shared" si="10"/>
        <v/>
      </c>
      <c r="AE17" s="77" t="str">
        <f t="shared" si="11"/>
        <v/>
      </c>
      <c r="AF17" s="77" t="str">
        <f t="shared" si="12"/>
        <v/>
      </c>
      <c r="AG17" s="77" t="str">
        <f t="shared" si="13"/>
        <v/>
      </c>
      <c r="AH17" s="77" t="str">
        <f t="shared" si="14"/>
        <v/>
      </c>
      <c r="AI17" s="77" t="str">
        <f t="shared" si="14"/>
        <v/>
      </c>
      <c r="AJ17" s="73"/>
      <c r="AK17" s="73"/>
      <c r="AL17" s="76" t="s">
        <v>314</v>
      </c>
      <c r="AM17" s="76" t="s">
        <v>342</v>
      </c>
      <c r="AN17" s="76" t="s">
        <v>116</v>
      </c>
      <c r="AO17" s="76" t="s">
        <v>128</v>
      </c>
      <c r="AP17" s="76" t="s">
        <v>176</v>
      </c>
      <c r="AQ17" s="76" t="s">
        <v>177</v>
      </c>
      <c r="AR17" s="76" t="s">
        <v>178</v>
      </c>
      <c r="AS17" s="76" t="s">
        <v>179</v>
      </c>
      <c r="AT17" s="76" t="s">
        <v>180</v>
      </c>
      <c r="AU17" s="76" t="s">
        <v>423</v>
      </c>
      <c r="BA17" s="39" t="s">
        <v>83</v>
      </c>
      <c r="BB17" s="1" t="s">
        <v>390</v>
      </c>
    </row>
    <row r="18" spans="1:54" s="31" customFormat="1" ht="15" x14ac:dyDescent="0.2">
      <c r="A18" s="86" t="str">
        <f>CountryCode &amp; ".FC.OOE_NA.S13.MNAC." &amp; RefVintage</f>
        <v>CZ.FC.OOE_NA.S13.MNAC.S.2017</v>
      </c>
      <c r="B18" s="38"/>
      <c r="C18" s="66" t="s">
        <v>46</v>
      </c>
      <c r="D18" s="35">
        <v>0</v>
      </c>
      <c r="E18" s="35">
        <v>0</v>
      </c>
      <c r="F18" s="35">
        <v>0</v>
      </c>
      <c r="G18" s="35">
        <v>0</v>
      </c>
      <c r="H18" s="35">
        <v>0</v>
      </c>
      <c r="I18" s="35">
        <v>0</v>
      </c>
      <c r="J18" s="35">
        <v>0</v>
      </c>
      <c r="K18" s="35">
        <v>0</v>
      </c>
      <c r="L18" s="35">
        <v>0</v>
      </c>
      <c r="M18" s="35">
        <v>0</v>
      </c>
      <c r="N18" s="70"/>
      <c r="Z18" s="77" t="str">
        <f t="shared" si="6"/>
        <v/>
      </c>
      <c r="AA18" s="77" t="str">
        <f t="shared" si="7"/>
        <v/>
      </c>
      <c r="AB18" s="77" t="str">
        <f t="shared" si="8"/>
        <v/>
      </c>
      <c r="AC18" s="77" t="str">
        <f t="shared" si="9"/>
        <v/>
      </c>
      <c r="AD18" s="77" t="str">
        <f t="shared" si="10"/>
        <v/>
      </c>
      <c r="AE18" s="77" t="str">
        <f t="shared" si="11"/>
        <v/>
      </c>
      <c r="AF18" s="77" t="str">
        <f t="shared" si="12"/>
        <v/>
      </c>
      <c r="AG18" s="77" t="str">
        <f t="shared" si="13"/>
        <v/>
      </c>
      <c r="AH18" s="77" t="str">
        <f t="shared" si="14"/>
        <v/>
      </c>
      <c r="AI18" s="77" t="str">
        <f t="shared" si="14"/>
        <v/>
      </c>
      <c r="AJ18" s="73"/>
      <c r="AK18" s="73"/>
      <c r="AL18" s="76" t="s">
        <v>315</v>
      </c>
      <c r="AM18" s="76" t="s">
        <v>343</v>
      </c>
      <c r="AN18" s="76" t="s">
        <v>117</v>
      </c>
      <c r="AO18" s="76" t="s">
        <v>129</v>
      </c>
      <c r="AP18" s="76" t="s">
        <v>181</v>
      </c>
      <c r="AQ18" s="76" t="s">
        <v>182</v>
      </c>
      <c r="AR18" s="76" t="s">
        <v>183</v>
      </c>
      <c r="AS18" s="76" t="s">
        <v>184</v>
      </c>
      <c r="AT18" s="76" t="s">
        <v>185</v>
      </c>
      <c r="AU18" s="76" t="s">
        <v>424</v>
      </c>
      <c r="BA18" s="39" t="s">
        <v>84</v>
      </c>
      <c r="BB18" s="31" t="s">
        <v>391</v>
      </c>
    </row>
    <row r="19" spans="1:54" ht="15" x14ac:dyDescent="0.2">
      <c r="A19" s="86" t="str">
        <f>CountryCode &amp; ".FC.OTRE.S13.MNAC." &amp; RefVintage</f>
        <v>CZ.FC.OTRE.S13.MNAC.S.2017</v>
      </c>
      <c r="B19" s="18" t="s">
        <v>10</v>
      </c>
      <c r="C19" s="64" t="s">
        <v>21</v>
      </c>
      <c r="D19" s="44">
        <f t="shared" ref="D19:L19" si="17">IF(AND(D7="0",D12="0"),"0",IF(AND(D7="M",D12="M"),"M",IF(AND(D7="L",D12="L"),"L",IF(AND(ISTEXT(D7),ISTEXT(D12)),"L",SUM(D7,-D12)))))</f>
        <v>0</v>
      </c>
      <c r="E19" s="44">
        <f t="shared" si="17"/>
        <v>0</v>
      </c>
      <c r="F19" s="44">
        <f t="shared" si="17"/>
        <v>0</v>
      </c>
      <c r="G19" s="44">
        <f t="shared" si="17"/>
        <v>0</v>
      </c>
      <c r="H19" s="44">
        <f t="shared" si="17"/>
        <v>0</v>
      </c>
      <c r="I19" s="44">
        <f t="shared" si="17"/>
        <v>0</v>
      </c>
      <c r="J19" s="44">
        <f t="shared" si="17"/>
        <v>0</v>
      </c>
      <c r="K19" s="44">
        <f t="shared" si="17"/>
        <v>0</v>
      </c>
      <c r="L19" s="45">
        <f t="shared" si="17"/>
        <v>0</v>
      </c>
      <c r="M19" s="45">
        <f t="shared" ref="M19" si="18">IF(AND(M7="0",M12="0"),"0",IF(AND(M7="M",M12="M"),"M",IF(AND(M7="L",M12="L"),"L",IF(AND(ISTEXT(M7),ISTEXT(M12)),"L",SUM(M7,-M12)))))</f>
        <v>0</v>
      </c>
      <c r="N19" s="69"/>
      <c r="Z19" s="77" t="str">
        <f t="shared" si="6"/>
        <v/>
      </c>
      <c r="AA19" s="77" t="str">
        <f t="shared" si="7"/>
        <v/>
      </c>
      <c r="AB19" s="77" t="str">
        <f t="shared" si="8"/>
        <v/>
      </c>
      <c r="AC19" s="77" t="str">
        <f t="shared" si="9"/>
        <v/>
      </c>
      <c r="AD19" s="77" t="str">
        <f t="shared" si="10"/>
        <v/>
      </c>
      <c r="AE19" s="77" t="str">
        <f t="shared" si="11"/>
        <v/>
      </c>
      <c r="AF19" s="77" t="str">
        <f t="shared" si="12"/>
        <v/>
      </c>
      <c r="AG19" s="77" t="str">
        <f t="shared" si="13"/>
        <v/>
      </c>
      <c r="AH19" s="77" t="str">
        <f t="shared" si="14"/>
        <v/>
      </c>
      <c r="AI19" s="77" t="str">
        <f t="shared" si="14"/>
        <v/>
      </c>
      <c r="AJ19" s="73"/>
      <c r="AK19" s="73"/>
      <c r="AL19" s="76" t="s">
        <v>316</v>
      </c>
      <c r="AM19" s="76" t="s">
        <v>344</v>
      </c>
      <c r="AN19" s="76" t="s">
        <v>118</v>
      </c>
      <c r="AO19" s="76" t="s">
        <v>130</v>
      </c>
      <c r="AP19" s="76" t="s">
        <v>186</v>
      </c>
      <c r="AQ19" s="76" t="s">
        <v>187</v>
      </c>
      <c r="AR19" s="76" t="s">
        <v>188</v>
      </c>
      <c r="AS19" s="76" t="s">
        <v>189</v>
      </c>
      <c r="AT19" s="76" t="s">
        <v>190</v>
      </c>
      <c r="AU19" s="76" t="s">
        <v>425</v>
      </c>
      <c r="BA19" s="39" t="s">
        <v>85</v>
      </c>
      <c r="BB19" s="1" t="s">
        <v>392</v>
      </c>
    </row>
    <row r="20" spans="1:54" ht="15.75" thickBot="1" x14ac:dyDescent="0.25">
      <c r="A20" s="86"/>
      <c r="B20" s="12"/>
      <c r="C20" s="53"/>
      <c r="D20" s="6"/>
      <c r="Z20" s="73"/>
      <c r="AA20" s="73"/>
      <c r="AB20" s="73"/>
      <c r="AC20" s="73"/>
      <c r="AD20" s="73"/>
      <c r="AE20" s="73"/>
      <c r="AF20" s="73"/>
      <c r="AG20" s="73"/>
      <c r="AH20" s="73"/>
      <c r="AI20" s="73"/>
      <c r="AJ20" s="73"/>
      <c r="AK20" s="73"/>
      <c r="AL20" s="73"/>
      <c r="AM20" s="73"/>
      <c r="AN20" s="73"/>
      <c r="AO20" s="73"/>
      <c r="AP20" s="73"/>
      <c r="AQ20" s="73"/>
      <c r="AR20" s="73"/>
      <c r="AS20" s="73"/>
      <c r="AT20" s="73"/>
      <c r="AU20" s="73"/>
      <c r="BA20" s="39" t="s">
        <v>86</v>
      </c>
      <c r="BB20" s="1" t="s">
        <v>393</v>
      </c>
    </row>
    <row r="21" spans="1:54" ht="15.75" customHeight="1" thickBot="1" x14ac:dyDescent="0.25">
      <c r="A21" s="86"/>
      <c r="B21" s="12"/>
      <c r="C21" s="54"/>
      <c r="D21" s="105" t="str">
        <f>"Change your TEXT input in the cells "&amp;Z21&amp;AA21&amp;AB21&amp;AC21&amp;AD21&amp;AE21&amp;AF21&amp;AG21&amp;AH21&amp;AI21&amp;" into a NUMBER!"</f>
        <v>Change your TEXT input in the cells  into a NUMBER!</v>
      </c>
      <c r="E21" s="106"/>
      <c r="F21" s="106"/>
      <c r="G21" s="106"/>
      <c r="H21" s="106"/>
      <c r="I21" s="106"/>
      <c r="J21" s="106"/>
      <c r="K21" s="106"/>
      <c r="L21" s="106"/>
      <c r="M21" s="107"/>
      <c r="Z21" s="75" t="str">
        <f>Z25&amp;Z26&amp;Z27&amp;Z28&amp;Z29&amp;Z30&amp;Z31&amp;Z32&amp;Z33&amp;Z34&amp;Z35&amp;Z36&amp;Z37&amp;Z38&amp;Z39</f>
        <v/>
      </c>
      <c r="AA21" s="75" t="str">
        <f t="shared" ref="AA21:AH21" si="19">AA25&amp;AA26&amp;AA27&amp;AA28&amp;AA29&amp;AA30&amp;AA31&amp;AA32&amp;AA33&amp;AA34&amp;AA35&amp;AA36&amp;AA37&amp;AA38&amp;AA39</f>
        <v/>
      </c>
      <c r="AB21" s="75" t="str">
        <f t="shared" si="19"/>
        <v/>
      </c>
      <c r="AC21" s="75" t="str">
        <f t="shared" si="19"/>
        <v/>
      </c>
      <c r="AD21" s="75" t="str">
        <f t="shared" si="19"/>
        <v/>
      </c>
      <c r="AE21" s="75" t="str">
        <f t="shared" si="19"/>
        <v/>
      </c>
      <c r="AF21" s="75" t="str">
        <f t="shared" si="19"/>
        <v/>
      </c>
      <c r="AG21" s="75" t="str">
        <f>AG25&amp;AG26&amp;AG27&amp;AG28&amp;AG29&amp;AG30&amp;AG31&amp;AG32&amp;AG33&amp;AG34&amp;AG35&amp;AG36&amp;AG37&amp;AG38&amp;AG39</f>
        <v/>
      </c>
      <c r="AH21" s="75" t="str">
        <f t="shared" si="19"/>
        <v/>
      </c>
      <c r="AI21" s="75" t="str">
        <f t="shared" ref="AI21" si="20">AI25&amp;AI26&amp;AI27&amp;AI28&amp;AI29&amp;AI30&amp;AI31&amp;AI32&amp;AI33&amp;AI34&amp;AI35&amp;AI36&amp;AI37&amp;AI38&amp;AI39</f>
        <v/>
      </c>
      <c r="AJ21" s="73"/>
      <c r="AK21" s="73"/>
      <c r="AL21" s="73"/>
      <c r="AM21" s="73"/>
      <c r="AN21" s="73"/>
      <c r="AO21" s="73"/>
      <c r="AP21" s="73"/>
      <c r="AQ21" s="73"/>
      <c r="AR21" s="73"/>
      <c r="AS21" s="73"/>
      <c r="AT21" s="73"/>
      <c r="AU21" s="73"/>
      <c r="BA21" s="39" t="s">
        <v>87</v>
      </c>
      <c r="BB21" s="1" t="s">
        <v>394</v>
      </c>
    </row>
    <row r="22" spans="1:54" ht="15.75" x14ac:dyDescent="0.25">
      <c r="A22" s="86"/>
      <c r="B22" s="13" t="s">
        <v>29</v>
      </c>
      <c r="C22" s="13"/>
      <c r="D22" s="6"/>
      <c r="Z22" s="73"/>
      <c r="AA22" s="73"/>
      <c r="AB22" s="73"/>
      <c r="AC22" s="73"/>
      <c r="AD22" s="73"/>
      <c r="AE22" s="73"/>
      <c r="AF22" s="73"/>
      <c r="AG22" s="73"/>
      <c r="AH22" s="73"/>
      <c r="AI22" s="73"/>
      <c r="AJ22" s="73"/>
      <c r="AK22" s="73"/>
      <c r="AL22" s="73"/>
      <c r="AM22" s="73"/>
      <c r="AN22" s="73"/>
      <c r="AO22" s="73"/>
      <c r="AP22" s="73"/>
      <c r="AQ22" s="73"/>
      <c r="AR22" s="73"/>
      <c r="AS22" s="73"/>
      <c r="AT22" s="73"/>
      <c r="AU22" s="73"/>
      <c r="BA22" s="39" t="s">
        <v>88</v>
      </c>
      <c r="BB22" s="1" t="s">
        <v>395</v>
      </c>
    </row>
    <row r="23" spans="1:54" ht="12.75" customHeight="1" x14ac:dyDescent="0.2">
      <c r="A23" s="86"/>
      <c r="B23" s="97" t="s">
        <v>59</v>
      </c>
      <c r="C23" s="98"/>
      <c r="D23" s="67"/>
      <c r="E23" s="67"/>
      <c r="F23" s="67"/>
      <c r="G23" s="67"/>
      <c r="H23" s="67"/>
      <c r="I23" s="67"/>
      <c r="J23" s="67"/>
      <c r="K23" s="67"/>
      <c r="L23" s="83"/>
      <c r="M23" s="83"/>
      <c r="N23" s="82"/>
      <c r="Z23" s="73"/>
      <c r="AA23" s="73"/>
      <c r="AB23" s="73"/>
      <c r="AC23" s="73"/>
      <c r="AD23" s="73"/>
      <c r="AE23" s="73"/>
      <c r="AF23" s="73"/>
      <c r="AG23" s="73"/>
      <c r="AH23" s="73"/>
      <c r="AI23" s="73"/>
      <c r="AJ23" s="73"/>
      <c r="AK23" s="73"/>
      <c r="AL23" s="73"/>
      <c r="AM23" s="73"/>
      <c r="AN23" s="73"/>
      <c r="AO23" s="73"/>
      <c r="AP23" s="73"/>
      <c r="AQ23" s="73"/>
      <c r="AR23" s="73"/>
      <c r="AS23" s="73"/>
      <c r="AT23" s="73"/>
      <c r="AU23" s="73"/>
      <c r="BA23" s="39" t="s">
        <v>89</v>
      </c>
      <c r="BB23" s="1" t="s">
        <v>396</v>
      </c>
    </row>
    <row r="24" spans="1:54" ht="15" x14ac:dyDescent="0.2">
      <c r="A24" s="86"/>
      <c r="B24" s="27"/>
      <c r="C24" s="28" t="s">
        <v>33</v>
      </c>
      <c r="D24" s="58">
        <v>2007</v>
      </c>
      <c r="E24" s="58">
        <f>D24+1</f>
        <v>2008</v>
      </c>
      <c r="F24" s="58">
        <f t="shared" ref="F24:M24" si="21">E24+1</f>
        <v>2009</v>
      </c>
      <c r="G24" s="58">
        <f t="shared" si="21"/>
        <v>2010</v>
      </c>
      <c r="H24" s="58">
        <f t="shared" si="21"/>
        <v>2011</v>
      </c>
      <c r="I24" s="58">
        <f t="shared" si="21"/>
        <v>2012</v>
      </c>
      <c r="J24" s="58">
        <f t="shared" si="21"/>
        <v>2013</v>
      </c>
      <c r="K24" s="58">
        <f t="shared" si="21"/>
        <v>2014</v>
      </c>
      <c r="L24" s="84">
        <f t="shared" si="21"/>
        <v>2015</v>
      </c>
      <c r="M24" s="84">
        <f t="shared" si="21"/>
        <v>2016</v>
      </c>
      <c r="N24" s="79" t="s">
        <v>104</v>
      </c>
      <c r="Z24" s="76">
        <f>D24</f>
        <v>2007</v>
      </c>
      <c r="AA24" s="76">
        <f t="shared" ref="AA24" si="22">E24</f>
        <v>2008</v>
      </c>
      <c r="AB24" s="76">
        <f t="shared" ref="AB24" si="23">F24</f>
        <v>2009</v>
      </c>
      <c r="AC24" s="76">
        <f t="shared" ref="AC24" si="24">G24</f>
        <v>2010</v>
      </c>
      <c r="AD24" s="76">
        <f t="shared" ref="AD24" si="25">H24</f>
        <v>2011</v>
      </c>
      <c r="AE24" s="76">
        <f t="shared" ref="AE24" si="26">I24</f>
        <v>2012</v>
      </c>
      <c r="AF24" s="76">
        <f t="shared" ref="AF24" si="27">J24</f>
        <v>2013</v>
      </c>
      <c r="AG24" s="76">
        <f t="shared" ref="AG24" si="28">K24</f>
        <v>2014</v>
      </c>
      <c r="AH24" s="76">
        <f t="shared" ref="AH24:AI24" si="29">L24</f>
        <v>2015</v>
      </c>
      <c r="AI24" s="76">
        <f t="shared" si="29"/>
        <v>2016</v>
      </c>
      <c r="AJ24" s="73"/>
      <c r="AK24" s="73"/>
      <c r="AL24" s="76">
        <f>Z24</f>
        <v>2007</v>
      </c>
      <c r="AM24" s="76">
        <f t="shared" ref="AM24" si="30">AA24</f>
        <v>2008</v>
      </c>
      <c r="AN24" s="76">
        <f t="shared" ref="AN24" si="31">AB24</f>
        <v>2009</v>
      </c>
      <c r="AO24" s="76">
        <f t="shared" ref="AO24" si="32">AC24</f>
        <v>2010</v>
      </c>
      <c r="AP24" s="76">
        <f t="shared" ref="AP24" si="33">AD24</f>
        <v>2011</v>
      </c>
      <c r="AQ24" s="76">
        <f t="shared" ref="AQ24" si="34">AE24</f>
        <v>2012</v>
      </c>
      <c r="AR24" s="76">
        <f t="shared" ref="AR24" si="35">AF24</f>
        <v>2013</v>
      </c>
      <c r="AS24" s="76">
        <f t="shared" ref="AS24" si="36">AG24</f>
        <v>2014</v>
      </c>
      <c r="AT24" s="76">
        <f>AH24</f>
        <v>2015</v>
      </c>
      <c r="AU24" s="76">
        <f>AI24</f>
        <v>2016</v>
      </c>
      <c r="BA24" s="39" t="s">
        <v>90</v>
      </c>
      <c r="BB24" s="1" t="s">
        <v>397</v>
      </c>
    </row>
    <row r="25" spans="1:54" ht="15" x14ac:dyDescent="0.2">
      <c r="A25" s="87" t="str">
        <f>CountryCode &amp; ".FC.F_A.S13.MNAC." &amp; RefVintage</f>
        <v>CZ.FC.F_A.S13.MNAC.S.2017</v>
      </c>
      <c r="B25" s="15" t="s">
        <v>11</v>
      </c>
      <c r="C25" s="59" t="s">
        <v>34</v>
      </c>
      <c r="D25" s="40">
        <f t="shared" ref="D25:L25" si="37">IF(AND(D26="0",D27="0",D28="0",D29="0"),"0",IF(AND(D26="M",D27="M",D28="M",D29="M"),"M",IF(AND(D26="L",D27="L",D28="L",D29="L"),"L",IF(AND(ISTEXT(D26),ISTEXT(D27),ISTEXT(D28),ISTEXT(D29)),"L",SUM(D26:D29)))))</f>
        <v>0</v>
      </c>
      <c r="E25" s="40">
        <f t="shared" si="37"/>
        <v>0</v>
      </c>
      <c r="F25" s="40">
        <f t="shared" si="37"/>
        <v>0</v>
      </c>
      <c r="G25" s="40">
        <f t="shared" si="37"/>
        <v>0</v>
      </c>
      <c r="H25" s="40">
        <f t="shared" si="37"/>
        <v>0</v>
      </c>
      <c r="I25" s="40">
        <f t="shared" si="37"/>
        <v>0</v>
      </c>
      <c r="J25" s="40">
        <f t="shared" si="37"/>
        <v>0</v>
      </c>
      <c r="K25" s="40">
        <f t="shared" si="37"/>
        <v>0</v>
      </c>
      <c r="L25" s="43">
        <f t="shared" si="37"/>
        <v>0</v>
      </c>
      <c r="M25" s="43">
        <f t="shared" ref="M25" si="38">IF(AND(M26="0",M27="0",M28="0",M29="0"),"0",IF(AND(M26="M",M27="M",M28="M",M29="M"),"M",IF(AND(M26="L",M27="L",M28="L",M29="L"),"L",IF(AND(ISTEXT(M26),ISTEXT(M27),ISTEXT(M28),ISTEXT(M29)),"L",SUM(M26:M29)))))</f>
        <v>0</v>
      </c>
      <c r="N25" s="71"/>
      <c r="Z25" s="77" t="str">
        <f t="shared" ref="Z25:Z37" si="39">IF(ISNUMBER(D25),"",IF(OR(D25="L",D25="M"),"",IF(D25="","",AL25)))</f>
        <v/>
      </c>
      <c r="AA25" s="77" t="str">
        <f t="shared" ref="AA25:AA37" si="40">IF(ISNUMBER(E25),"",IF(OR(E25="L",E25="M"),"",IF(E25="","",AM25)))</f>
        <v/>
      </c>
      <c r="AB25" s="77" t="str">
        <f t="shared" ref="AB25:AB37" si="41">IF(ISNUMBER(F25),"",IF(OR(F25="L",F25="M"),"",IF(F25="","",AN25)))</f>
        <v/>
      </c>
      <c r="AC25" s="77" t="str">
        <f t="shared" ref="AC25:AC37" si="42">IF(ISNUMBER(G25),"",IF(OR(G25="L",G25="M"),"",IF(G25="","",AO25)))</f>
        <v/>
      </c>
      <c r="AD25" s="77" t="str">
        <f t="shared" ref="AD25:AD37" si="43">IF(ISNUMBER(H25),"",IF(OR(H25="L",H25="M"),"",IF(H25="","",AP25)))</f>
        <v/>
      </c>
      <c r="AE25" s="77" t="str">
        <f t="shared" ref="AE25:AE37" si="44">IF(ISNUMBER(I25),"",IF(OR(I25="L",I25="M"),"",IF(I25="","",AQ25)))</f>
        <v/>
      </c>
      <c r="AF25" s="77" t="str">
        <f t="shared" ref="AF25:AF37" si="45">IF(ISNUMBER(J25),"",IF(OR(J25="L",J25="M"),"",IF(J25="","",AR25)))</f>
        <v/>
      </c>
      <c r="AG25" s="77" t="str">
        <f t="shared" ref="AG25:AG37" si="46">IF(ISNUMBER(K25),"",IF(OR(K25="L",K25="M"),"",IF(K25="","",AS25)))</f>
        <v/>
      </c>
      <c r="AH25" s="77" t="str">
        <f t="shared" ref="AH25:AI37" si="47">IF(ISNUMBER(L25),"",IF(OR(L25="L",L25="M"),"",IF(L25="","",AT25)))</f>
        <v/>
      </c>
      <c r="AI25" s="77" t="str">
        <f t="shared" si="47"/>
        <v/>
      </c>
      <c r="AJ25" s="73"/>
      <c r="AK25" s="73"/>
      <c r="AL25" s="76" t="s">
        <v>317</v>
      </c>
      <c r="AM25" s="76" t="s">
        <v>345</v>
      </c>
      <c r="AN25" s="76" t="s">
        <v>203</v>
      </c>
      <c r="AO25" s="76" t="s">
        <v>197</v>
      </c>
      <c r="AP25" s="76" t="s">
        <v>198</v>
      </c>
      <c r="AQ25" s="76" t="s">
        <v>199</v>
      </c>
      <c r="AR25" s="76" t="s">
        <v>200</v>
      </c>
      <c r="AS25" s="76" t="s">
        <v>201</v>
      </c>
      <c r="AT25" s="76" t="s">
        <v>202</v>
      </c>
      <c r="AU25" s="76" t="s">
        <v>426</v>
      </c>
      <c r="BA25" s="39" t="s">
        <v>91</v>
      </c>
      <c r="BB25" s="1" t="s">
        <v>398</v>
      </c>
    </row>
    <row r="26" spans="1:54" ht="15" x14ac:dyDescent="0.2">
      <c r="A26" s="87" t="str">
        <f>CountryCode &amp; ".FC.F4_A.S13.MNAC." &amp; RefVintage</f>
        <v>CZ.FC.F4_A.S13.MNAC.S.2017</v>
      </c>
      <c r="B26" s="16" t="s">
        <v>12</v>
      </c>
      <c r="C26" s="60" t="s">
        <v>7</v>
      </c>
      <c r="D26" s="32">
        <v>0</v>
      </c>
      <c r="E26" s="32">
        <v>0</v>
      </c>
      <c r="F26" s="32">
        <v>0</v>
      </c>
      <c r="G26" s="32">
        <v>0</v>
      </c>
      <c r="H26" s="32">
        <v>0</v>
      </c>
      <c r="I26" s="32">
        <v>0</v>
      </c>
      <c r="J26" s="32">
        <v>0</v>
      </c>
      <c r="K26" s="32">
        <v>0</v>
      </c>
      <c r="L26" s="32">
        <v>0</v>
      </c>
      <c r="M26" s="32">
        <v>0</v>
      </c>
      <c r="N26" s="69"/>
      <c r="Z26" s="77" t="str">
        <f t="shared" si="39"/>
        <v/>
      </c>
      <c r="AA26" s="77" t="str">
        <f t="shared" si="40"/>
        <v/>
      </c>
      <c r="AB26" s="77" t="str">
        <f t="shared" si="41"/>
        <v/>
      </c>
      <c r="AC26" s="77" t="str">
        <f t="shared" si="42"/>
        <v/>
      </c>
      <c r="AD26" s="77" t="str">
        <f t="shared" si="43"/>
        <v/>
      </c>
      <c r="AE26" s="77" t="str">
        <f t="shared" si="44"/>
        <v/>
      </c>
      <c r="AF26" s="77" t="str">
        <f t="shared" si="45"/>
        <v/>
      </c>
      <c r="AG26" s="77" t="str">
        <f t="shared" si="46"/>
        <v/>
      </c>
      <c r="AH26" s="77" t="str">
        <f t="shared" si="47"/>
        <v/>
      </c>
      <c r="AI26" s="77" t="str">
        <f t="shared" si="47"/>
        <v/>
      </c>
      <c r="AJ26" s="73"/>
      <c r="AK26" s="73"/>
      <c r="AL26" s="76" t="s">
        <v>318</v>
      </c>
      <c r="AM26" s="76" t="s">
        <v>346</v>
      </c>
      <c r="AN26" s="76" t="s">
        <v>204</v>
      </c>
      <c r="AO26" s="76" t="s">
        <v>205</v>
      </c>
      <c r="AP26" s="76" t="s">
        <v>206</v>
      </c>
      <c r="AQ26" s="76" t="s">
        <v>207</v>
      </c>
      <c r="AR26" s="76" t="s">
        <v>208</v>
      </c>
      <c r="AS26" s="76" t="s">
        <v>209</v>
      </c>
      <c r="AT26" s="76" t="s">
        <v>210</v>
      </c>
      <c r="AU26" s="76" t="s">
        <v>427</v>
      </c>
      <c r="BA26" s="39" t="s">
        <v>92</v>
      </c>
      <c r="BB26" s="1" t="s">
        <v>399</v>
      </c>
    </row>
    <row r="27" spans="1:54" ht="15" x14ac:dyDescent="0.2">
      <c r="A27" s="87" t="str">
        <f>CountryCode &amp; ".FC.F3_A.S13.MNAC." &amp; RefVintage</f>
        <v>CZ.FC.F3_A.S13.MNAC.S.2017</v>
      </c>
      <c r="B27" s="19" t="s">
        <v>13</v>
      </c>
      <c r="C27" s="60" t="s">
        <v>32</v>
      </c>
      <c r="D27" s="32">
        <v>0</v>
      </c>
      <c r="E27" s="32">
        <v>0</v>
      </c>
      <c r="F27" s="32">
        <v>0</v>
      </c>
      <c r="G27" s="32">
        <v>0</v>
      </c>
      <c r="H27" s="32">
        <v>0</v>
      </c>
      <c r="I27" s="32">
        <v>0</v>
      </c>
      <c r="J27" s="32">
        <v>0</v>
      </c>
      <c r="K27" s="32">
        <v>0</v>
      </c>
      <c r="L27" s="32">
        <v>0</v>
      </c>
      <c r="M27" s="32">
        <v>0</v>
      </c>
      <c r="N27" s="69"/>
      <c r="Z27" s="77" t="str">
        <f t="shared" si="39"/>
        <v/>
      </c>
      <c r="AA27" s="77" t="str">
        <f t="shared" si="40"/>
        <v/>
      </c>
      <c r="AB27" s="77" t="str">
        <f t="shared" si="41"/>
        <v/>
      </c>
      <c r="AC27" s="77" t="str">
        <f t="shared" si="42"/>
        <v/>
      </c>
      <c r="AD27" s="77" t="str">
        <f t="shared" si="43"/>
        <v/>
      </c>
      <c r="AE27" s="77" t="str">
        <f t="shared" si="44"/>
        <v/>
      </c>
      <c r="AF27" s="77" t="str">
        <f t="shared" si="45"/>
        <v/>
      </c>
      <c r="AG27" s="77" t="str">
        <f t="shared" si="46"/>
        <v/>
      </c>
      <c r="AH27" s="77" t="str">
        <f t="shared" si="47"/>
        <v/>
      </c>
      <c r="AI27" s="77" t="str">
        <f t="shared" si="47"/>
        <v/>
      </c>
      <c r="AJ27" s="73"/>
      <c r="AK27" s="73"/>
      <c r="AL27" s="76" t="s">
        <v>319</v>
      </c>
      <c r="AM27" s="76" t="s">
        <v>347</v>
      </c>
      <c r="AN27" s="76" t="s">
        <v>211</v>
      </c>
      <c r="AO27" s="76" t="s">
        <v>212</v>
      </c>
      <c r="AP27" s="76" t="s">
        <v>213</v>
      </c>
      <c r="AQ27" s="76" t="s">
        <v>214</v>
      </c>
      <c r="AR27" s="76" t="s">
        <v>215</v>
      </c>
      <c r="AS27" s="76" t="s">
        <v>216</v>
      </c>
      <c r="AT27" s="76" t="s">
        <v>217</v>
      </c>
      <c r="AU27" s="76" t="s">
        <v>428</v>
      </c>
      <c r="BA27" s="39" t="s">
        <v>93</v>
      </c>
      <c r="BB27" s="1" t="s">
        <v>400</v>
      </c>
    </row>
    <row r="28" spans="1:54" ht="15" x14ac:dyDescent="0.2">
      <c r="A28" s="87" t="str">
        <f>CountryCode &amp; ".FC.F5_A.S13.MNAC." &amp; RefVintage</f>
        <v>CZ.FC.F5_A.S13.MNAC.S.2017</v>
      </c>
      <c r="B28" s="19" t="s">
        <v>14</v>
      </c>
      <c r="C28" s="60" t="s">
        <v>24</v>
      </c>
      <c r="D28" s="32">
        <v>0</v>
      </c>
      <c r="E28" s="32">
        <v>0</v>
      </c>
      <c r="F28" s="32">
        <v>0</v>
      </c>
      <c r="G28" s="32">
        <v>0</v>
      </c>
      <c r="H28" s="32">
        <v>0</v>
      </c>
      <c r="I28" s="32">
        <v>0</v>
      </c>
      <c r="J28" s="32">
        <v>0</v>
      </c>
      <c r="K28" s="32">
        <v>0</v>
      </c>
      <c r="L28" s="32">
        <v>0</v>
      </c>
      <c r="M28" s="32">
        <v>0</v>
      </c>
      <c r="N28" s="69"/>
      <c r="Z28" s="77" t="str">
        <f t="shared" si="39"/>
        <v/>
      </c>
      <c r="AA28" s="77" t="str">
        <f t="shared" si="40"/>
        <v/>
      </c>
      <c r="AB28" s="77" t="str">
        <f t="shared" si="41"/>
        <v/>
      </c>
      <c r="AC28" s="77" t="str">
        <f t="shared" si="42"/>
        <v/>
      </c>
      <c r="AD28" s="77" t="str">
        <f t="shared" si="43"/>
        <v/>
      </c>
      <c r="AE28" s="77" t="str">
        <f t="shared" si="44"/>
        <v/>
      </c>
      <c r="AF28" s="77" t="str">
        <f t="shared" si="45"/>
        <v/>
      </c>
      <c r="AG28" s="77" t="str">
        <f t="shared" si="46"/>
        <v/>
      </c>
      <c r="AH28" s="77" t="str">
        <f t="shared" si="47"/>
        <v/>
      </c>
      <c r="AI28" s="77" t="str">
        <f t="shared" si="47"/>
        <v/>
      </c>
      <c r="AJ28" s="73"/>
      <c r="AK28" s="73"/>
      <c r="AL28" s="76" t="s">
        <v>320</v>
      </c>
      <c r="AM28" s="76" t="s">
        <v>348</v>
      </c>
      <c r="AN28" s="76" t="s">
        <v>218</v>
      </c>
      <c r="AO28" s="76" t="s">
        <v>219</v>
      </c>
      <c r="AP28" s="76" t="s">
        <v>220</v>
      </c>
      <c r="AQ28" s="76" t="s">
        <v>221</v>
      </c>
      <c r="AR28" s="76" t="s">
        <v>222</v>
      </c>
      <c r="AS28" s="76" t="s">
        <v>223</v>
      </c>
      <c r="AT28" s="76" t="s">
        <v>224</v>
      </c>
      <c r="AU28" s="76" t="s">
        <v>429</v>
      </c>
      <c r="BA28" s="39" t="s">
        <v>94</v>
      </c>
      <c r="BB28" s="1" t="s">
        <v>401</v>
      </c>
    </row>
    <row r="29" spans="1:54" ht="13.5" customHeight="1" x14ac:dyDescent="0.2">
      <c r="A29" s="87" t="str">
        <f>CountryCode &amp; ".FC.FO_A.S13.MNAC." &amp; RefVintage</f>
        <v>CZ.FC.FO_A.S13.MNAC.S.2017</v>
      </c>
      <c r="B29" s="20" t="s">
        <v>15</v>
      </c>
      <c r="C29" s="61" t="s">
        <v>60</v>
      </c>
      <c r="D29" s="32">
        <v>0</v>
      </c>
      <c r="E29" s="32">
        <v>0</v>
      </c>
      <c r="F29" s="32">
        <v>0</v>
      </c>
      <c r="G29" s="32">
        <v>0</v>
      </c>
      <c r="H29" s="32">
        <v>0</v>
      </c>
      <c r="I29" s="32">
        <v>0</v>
      </c>
      <c r="J29" s="32">
        <v>0</v>
      </c>
      <c r="K29" s="32">
        <v>0</v>
      </c>
      <c r="L29" s="32">
        <v>0</v>
      </c>
      <c r="M29" s="32">
        <v>0</v>
      </c>
      <c r="N29" s="69"/>
      <c r="Z29" s="77" t="str">
        <f t="shared" si="39"/>
        <v/>
      </c>
      <c r="AA29" s="77" t="str">
        <f t="shared" si="40"/>
        <v/>
      </c>
      <c r="AB29" s="77" t="str">
        <f t="shared" si="41"/>
        <v/>
      </c>
      <c r="AC29" s="77" t="str">
        <f t="shared" si="42"/>
        <v/>
      </c>
      <c r="AD29" s="77" t="str">
        <f t="shared" si="43"/>
        <v/>
      </c>
      <c r="AE29" s="77" t="str">
        <f t="shared" si="44"/>
        <v/>
      </c>
      <c r="AF29" s="77" t="str">
        <f t="shared" si="45"/>
        <v/>
      </c>
      <c r="AG29" s="77" t="str">
        <f t="shared" si="46"/>
        <v/>
      </c>
      <c r="AH29" s="77" t="str">
        <f t="shared" si="47"/>
        <v/>
      </c>
      <c r="AI29" s="77" t="str">
        <f t="shared" si="47"/>
        <v/>
      </c>
      <c r="AJ29" s="73"/>
      <c r="AK29" s="73"/>
      <c r="AL29" s="76" t="s">
        <v>321</v>
      </c>
      <c r="AM29" s="76" t="s">
        <v>349</v>
      </c>
      <c r="AN29" s="76" t="s">
        <v>225</v>
      </c>
      <c r="AO29" s="76" t="s">
        <v>226</v>
      </c>
      <c r="AP29" s="76" t="s">
        <v>227</v>
      </c>
      <c r="AQ29" s="76" t="s">
        <v>228</v>
      </c>
      <c r="AR29" s="76" t="s">
        <v>229</v>
      </c>
      <c r="AS29" s="76" t="s">
        <v>230</v>
      </c>
      <c r="AT29" s="76" t="s">
        <v>231</v>
      </c>
      <c r="AU29" s="76" t="s">
        <v>430</v>
      </c>
      <c r="BA29" s="39" t="s">
        <v>95</v>
      </c>
      <c r="BB29" s="1" t="s">
        <v>402</v>
      </c>
    </row>
    <row r="30" spans="1:54" ht="15" x14ac:dyDescent="0.2">
      <c r="A30" s="86" t="str">
        <f>CountryCode &amp; ".FC.F_L.S13.MNAC." &amp; RefVintage</f>
        <v>CZ.FC.F_L.S13.MNAC.S.2017</v>
      </c>
      <c r="B30" s="55" t="s">
        <v>31</v>
      </c>
      <c r="C30" s="42" t="s">
        <v>103</v>
      </c>
      <c r="D30" s="40">
        <f t="shared" ref="D30:L30" si="48">IF(AND(D31="0",D32="0",D34="0"),"0",IF(AND(D31="M",D32="M",D34="M"),"M",IF(AND(D31="L",D32="L",D34="L"),"L",IF(AND(ISTEXT(D31),ISTEXT(D32),ISTEXT(D34)),"L",SUM(D31,D32,D34)))))</f>
        <v>0</v>
      </c>
      <c r="E30" s="40">
        <f t="shared" si="48"/>
        <v>0</v>
      </c>
      <c r="F30" s="40">
        <f t="shared" si="48"/>
        <v>0</v>
      </c>
      <c r="G30" s="40">
        <f t="shared" si="48"/>
        <v>0</v>
      </c>
      <c r="H30" s="40">
        <f t="shared" si="48"/>
        <v>0</v>
      </c>
      <c r="I30" s="40">
        <f t="shared" si="48"/>
        <v>0</v>
      </c>
      <c r="J30" s="40">
        <f t="shared" si="48"/>
        <v>0</v>
      </c>
      <c r="K30" s="40">
        <f t="shared" si="48"/>
        <v>0</v>
      </c>
      <c r="L30" s="43">
        <f t="shared" si="48"/>
        <v>0</v>
      </c>
      <c r="M30" s="43">
        <f t="shared" ref="M30" si="49">IF(AND(M31="0",M32="0",M34="0"),"0",IF(AND(M31="M",M32="M",M34="M"),"M",IF(AND(M31="L",M32="L",M34="L"),"L",IF(AND(ISTEXT(M31),ISTEXT(M32),ISTEXT(M34)),"L",SUM(M31,M32,M34)))))</f>
        <v>0</v>
      </c>
      <c r="N30" s="69"/>
      <c r="Z30" s="77" t="str">
        <f t="shared" si="39"/>
        <v/>
      </c>
      <c r="AA30" s="77" t="str">
        <f t="shared" si="40"/>
        <v/>
      </c>
      <c r="AB30" s="77" t="str">
        <f t="shared" si="41"/>
        <v/>
      </c>
      <c r="AC30" s="77" t="str">
        <f t="shared" si="42"/>
        <v/>
      </c>
      <c r="AD30" s="77" t="str">
        <f t="shared" si="43"/>
        <v/>
      </c>
      <c r="AE30" s="77" t="str">
        <f t="shared" si="44"/>
        <v/>
      </c>
      <c r="AF30" s="77" t="str">
        <f t="shared" si="45"/>
        <v/>
      </c>
      <c r="AG30" s="77" t="str">
        <f t="shared" si="46"/>
        <v/>
      </c>
      <c r="AH30" s="77" t="str">
        <f t="shared" si="47"/>
        <v/>
      </c>
      <c r="AI30" s="77" t="str">
        <f t="shared" si="47"/>
        <v/>
      </c>
      <c r="AJ30" s="73"/>
      <c r="AK30" s="73"/>
      <c r="AL30" s="76" t="s">
        <v>322</v>
      </c>
      <c r="AM30" s="76" t="s">
        <v>350</v>
      </c>
      <c r="AN30" s="76" t="s">
        <v>232</v>
      </c>
      <c r="AO30" s="76" t="s">
        <v>233</v>
      </c>
      <c r="AP30" s="76" t="s">
        <v>234</v>
      </c>
      <c r="AQ30" s="76" t="s">
        <v>235</v>
      </c>
      <c r="AR30" s="76" t="s">
        <v>236</v>
      </c>
      <c r="AS30" s="76" t="s">
        <v>237</v>
      </c>
      <c r="AT30" s="76" t="s">
        <v>238</v>
      </c>
      <c r="AU30" s="76" t="s">
        <v>431</v>
      </c>
      <c r="BA30" s="39" t="s">
        <v>96</v>
      </c>
      <c r="BB30" s="1" t="s">
        <v>403</v>
      </c>
    </row>
    <row r="31" spans="1:54" ht="15" x14ac:dyDescent="0.2">
      <c r="A31" s="86" t="str">
        <f>CountryCode &amp; ".FC.F4_L.S13.MNAC." &amp; RefVintage</f>
        <v>CZ.FC.F4_L.S13.MNAC.S.2017</v>
      </c>
      <c r="B31" s="25" t="s">
        <v>16</v>
      </c>
      <c r="C31" s="60" t="s">
        <v>7</v>
      </c>
      <c r="D31" s="32">
        <v>0</v>
      </c>
      <c r="E31" s="34">
        <v>0</v>
      </c>
      <c r="F31" s="32">
        <v>0</v>
      </c>
      <c r="G31" s="32">
        <v>0</v>
      </c>
      <c r="H31" s="32">
        <v>0</v>
      </c>
      <c r="I31" s="32">
        <v>0</v>
      </c>
      <c r="J31" s="32">
        <v>0</v>
      </c>
      <c r="K31" s="32">
        <v>0</v>
      </c>
      <c r="L31" s="32">
        <v>0</v>
      </c>
      <c r="M31" s="32">
        <v>0</v>
      </c>
      <c r="N31" s="69"/>
      <c r="Z31" s="77" t="str">
        <f t="shared" si="39"/>
        <v/>
      </c>
      <c r="AA31" s="77" t="str">
        <f t="shared" si="40"/>
        <v/>
      </c>
      <c r="AB31" s="77" t="str">
        <f t="shared" si="41"/>
        <v/>
      </c>
      <c r="AC31" s="77" t="str">
        <f t="shared" si="42"/>
        <v/>
      </c>
      <c r="AD31" s="77" t="str">
        <f t="shared" si="43"/>
        <v/>
      </c>
      <c r="AE31" s="77" t="str">
        <f t="shared" si="44"/>
        <v/>
      </c>
      <c r="AF31" s="77" t="str">
        <f t="shared" si="45"/>
        <v/>
      </c>
      <c r="AG31" s="77" t="str">
        <f t="shared" si="46"/>
        <v/>
      </c>
      <c r="AH31" s="77" t="str">
        <f t="shared" si="47"/>
        <v/>
      </c>
      <c r="AI31" s="77" t="str">
        <f t="shared" si="47"/>
        <v/>
      </c>
      <c r="AJ31" s="73"/>
      <c r="AK31" s="73"/>
      <c r="AL31" s="76" t="s">
        <v>323</v>
      </c>
      <c r="AM31" s="76" t="s">
        <v>351</v>
      </c>
      <c r="AN31" s="76" t="s">
        <v>239</v>
      </c>
      <c r="AO31" s="76" t="s">
        <v>240</v>
      </c>
      <c r="AP31" s="76" t="s">
        <v>241</v>
      </c>
      <c r="AQ31" s="76" t="s">
        <v>242</v>
      </c>
      <c r="AR31" s="76" t="s">
        <v>243</v>
      </c>
      <c r="AS31" s="76" t="s">
        <v>244</v>
      </c>
      <c r="AT31" s="76" t="s">
        <v>245</v>
      </c>
      <c r="AU31" s="76" t="s">
        <v>432</v>
      </c>
      <c r="BA31" s="39" t="s">
        <v>97</v>
      </c>
      <c r="BB31" s="1" t="s">
        <v>404</v>
      </c>
    </row>
    <row r="32" spans="1:54" ht="15" x14ac:dyDescent="0.2">
      <c r="A32" s="86" t="str">
        <f>CountryCode &amp; ".FC.F3_L.S13.MNAC." &amp; RefVintage</f>
        <v>CZ.FC.F3_L.S13.MNAC.S.2017</v>
      </c>
      <c r="B32" s="20" t="s">
        <v>17</v>
      </c>
      <c r="C32" s="60" t="s">
        <v>32</v>
      </c>
      <c r="D32" s="32">
        <v>0</v>
      </c>
      <c r="E32" s="34">
        <v>0</v>
      </c>
      <c r="F32" s="32">
        <v>0</v>
      </c>
      <c r="G32" s="32">
        <v>0</v>
      </c>
      <c r="H32" s="32">
        <v>0</v>
      </c>
      <c r="I32" s="32">
        <v>0</v>
      </c>
      <c r="J32" s="32">
        <v>0</v>
      </c>
      <c r="K32" s="32">
        <v>0</v>
      </c>
      <c r="L32" s="32">
        <v>0</v>
      </c>
      <c r="M32" s="32">
        <v>0</v>
      </c>
      <c r="N32" s="69"/>
      <c r="Z32" s="77" t="str">
        <f t="shared" si="39"/>
        <v/>
      </c>
      <c r="AA32" s="77" t="str">
        <f t="shared" si="40"/>
        <v/>
      </c>
      <c r="AB32" s="77" t="str">
        <f t="shared" si="41"/>
        <v/>
      </c>
      <c r="AC32" s="77" t="str">
        <f t="shared" si="42"/>
        <v/>
      </c>
      <c r="AD32" s="77" t="str">
        <f t="shared" si="43"/>
        <v/>
      </c>
      <c r="AE32" s="77" t="str">
        <f t="shared" si="44"/>
        <v/>
      </c>
      <c r="AF32" s="77" t="str">
        <f t="shared" si="45"/>
        <v/>
      </c>
      <c r="AG32" s="77" t="str">
        <f t="shared" si="46"/>
        <v/>
      </c>
      <c r="AH32" s="77" t="str">
        <f t="shared" si="47"/>
        <v/>
      </c>
      <c r="AI32" s="77" t="str">
        <f t="shared" si="47"/>
        <v/>
      </c>
      <c r="AJ32" s="73"/>
      <c r="AK32" s="73"/>
      <c r="AL32" s="76" t="s">
        <v>324</v>
      </c>
      <c r="AM32" s="76" t="s">
        <v>352</v>
      </c>
      <c r="AN32" s="76" t="s">
        <v>246</v>
      </c>
      <c r="AO32" s="76" t="s">
        <v>247</v>
      </c>
      <c r="AP32" s="76" t="s">
        <v>248</v>
      </c>
      <c r="AQ32" s="76" t="s">
        <v>249</v>
      </c>
      <c r="AR32" s="76" t="s">
        <v>250</v>
      </c>
      <c r="AS32" s="76" t="s">
        <v>251</v>
      </c>
      <c r="AT32" s="76" t="s">
        <v>252</v>
      </c>
      <c r="AU32" s="76" t="s">
        <v>433</v>
      </c>
      <c r="BA32" s="39" t="s">
        <v>98</v>
      </c>
      <c r="BB32" s="1" t="s">
        <v>405</v>
      </c>
    </row>
    <row r="33" spans="1:54" ht="15" x14ac:dyDescent="0.2">
      <c r="A33" s="86" t="str">
        <f>CountryCode &amp; ".FC.F3_I_L.S13.MNAC." &amp; RefVintage</f>
        <v>CZ.FC.F3_I_L.S13.MNAC.S.2017</v>
      </c>
      <c r="B33" s="20"/>
      <c r="C33" s="61" t="s">
        <v>61</v>
      </c>
      <c r="D33" s="35">
        <v>0</v>
      </c>
      <c r="E33" s="35">
        <v>0</v>
      </c>
      <c r="F33" s="35">
        <v>0</v>
      </c>
      <c r="G33" s="35">
        <v>0</v>
      </c>
      <c r="H33" s="35">
        <v>0</v>
      </c>
      <c r="I33" s="35">
        <v>0</v>
      </c>
      <c r="J33" s="35">
        <v>0</v>
      </c>
      <c r="K33" s="35">
        <v>0</v>
      </c>
      <c r="L33" s="35">
        <v>0</v>
      </c>
      <c r="M33" s="35">
        <v>0</v>
      </c>
      <c r="N33" s="69"/>
      <c r="Z33" s="77" t="str">
        <f t="shared" si="39"/>
        <v/>
      </c>
      <c r="AA33" s="77" t="str">
        <f t="shared" si="40"/>
        <v/>
      </c>
      <c r="AB33" s="77" t="str">
        <f t="shared" si="41"/>
        <v/>
      </c>
      <c r="AC33" s="77" t="str">
        <f t="shared" si="42"/>
        <v/>
      </c>
      <c r="AD33" s="77" t="str">
        <f t="shared" si="43"/>
        <v/>
      </c>
      <c r="AE33" s="77" t="str">
        <f t="shared" si="44"/>
        <v/>
      </c>
      <c r="AF33" s="77" t="str">
        <f t="shared" si="45"/>
        <v/>
      </c>
      <c r="AG33" s="77" t="str">
        <f t="shared" si="46"/>
        <v/>
      </c>
      <c r="AH33" s="77" t="str">
        <f t="shared" si="47"/>
        <v/>
      </c>
      <c r="AI33" s="77" t="str">
        <f t="shared" si="47"/>
        <v/>
      </c>
      <c r="AJ33" s="73"/>
      <c r="AK33" s="73"/>
      <c r="AL33" s="76" t="s">
        <v>325</v>
      </c>
      <c r="AM33" s="76" t="s">
        <v>353</v>
      </c>
      <c r="AN33" s="76" t="s">
        <v>253</v>
      </c>
      <c r="AO33" s="76" t="s">
        <v>254</v>
      </c>
      <c r="AP33" s="76" t="s">
        <v>255</v>
      </c>
      <c r="AQ33" s="76" t="s">
        <v>256</v>
      </c>
      <c r="AR33" s="76" t="s">
        <v>257</v>
      </c>
      <c r="AS33" s="76" t="s">
        <v>258</v>
      </c>
      <c r="AT33" s="76" t="s">
        <v>259</v>
      </c>
      <c r="AU33" s="76" t="s">
        <v>434</v>
      </c>
      <c r="BA33" s="39" t="s">
        <v>99</v>
      </c>
      <c r="BB33" s="1" t="s">
        <v>406</v>
      </c>
    </row>
    <row r="34" spans="1:54" ht="15" x14ac:dyDescent="0.2">
      <c r="A34" s="86" t="str">
        <f>CountryCode &amp; ".FC.FO_L.S13.MNAC." &amp; RefVintage</f>
        <v>CZ.FC.FO_L.S13.MNAC.S.2017</v>
      </c>
      <c r="B34" s="26" t="s">
        <v>18</v>
      </c>
      <c r="C34" s="61" t="s">
        <v>62</v>
      </c>
      <c r="D34" s="33">
        <v>0</v>
      </c>
      <c r="E34" s="34">
        <v>0</v>
      </c>
      <c r="F34" s="32">
        <v>0</v>
      </c>
      <c r="G34" s="32">
        <v>0</v>
      </c>
      <c r="H34" s="32">
        <v>0</v>
      </c>
      <c r="I34" s="32">
        <v>0</v>
      </c>
      <c r="J34" s="32">
        <v>0</v>
      </c>
      <c r="K34" s="32">
        <v>0</v>
      </c>
      <c r="L34" s="32">
        <v>0</v>
      </c>
      <c r="M34" s="32">
        <v>0</v>
      </c>
      <c r="N34" s="69"/>
      <c r="Z34" s="77" t="str">
        <f t="shared" si="39"/>
        <v/>
      </c>
      <c r="AA34" s="77" t="str">
        <f t="shared" si="40"/>
        <v/>
      </c>
      <c r="AB34" s="77" t="str">
        <f t="shared" si="41"/>
        <v/>
      </c>
      <c r="AC34" s="77" t="str">
        <f t="shared" si="42"/>
        <v/>
      </c>
      <c r="AD34" s="77" t="str">
        <f t="shared" si="43"/>
        <v/>
      </c>
      <c r="AE34" s="77" t="str">
        <f t="shared" si="44"/>
        <v/>
      </c>
      <c r="AF34" s="77" t="str">
        <f t="shared" si="45"/>
        <v/>
      </c>
      <c r="AG34" s="77" t="str">
        <f t="shared" si="46"/>
        <v/>
      </c>
      <c r="AH34" s="77" t="str">
        <f t="shared" si="47"/>
        <v/>
      </c>
      <c r="AI34" s="77" t="str">
        <f t="shared" si="47"/>
        <v/>
      </c>
      <c r="AJ34" s="73"/>
      <c r="AK34" s="73"/>
      <c r="AL34" s="76" t="s">
        <v>326</v>
      </c>
      <c r="AM34" s="76" t="s">
        <v>354</v>
      </c>
      <c r="AN34" s="76" t="s">
        <v>260</v>
      </c>
      <c r="AO34" s="76" t="s">
        <v>261</v>
      </c>
      <c r="AP34" s="76" t="s">
        <v>262</v>
      </c>
      <c r="AQ34" s="76" t="s">
        <v>263</v>
      </c>
      <c r="AR34" s="76" t="s">
        <v>264</v>
      </c>
      <c r="AS34" s="76" t="s">
        <v>265</v>
      </c>
      <c r="AT34" s="76" t="s">
        <v>266</v>
      </c>
      <c r="AU34" s="76" t="s">
        <v>435</v>
      </c>
      <c r="BA34" s="39" t="s">
        <v>100</v>
      </c>
      <c r="BB34" s="1" t="s">
        <v>407</v>
      </c>
    </row>
    <row r="35" spans="1:54" ht="15" x14ac:dyDescent="0.2">
      <c r="A35" s="86" t="str">
        <f>CountryCode &amp; ".FC.F_CL.S13.MNAC." &amp; RefVintage</f>
        <v>CZ.FC.F_CL.S13.MNAC.S.2017</v>
      </c>
      <c r="B35" s="55" t="s">
        <v>26</v>
      </c>
      <c r="C35" s="37" t="s">
        <v>45</v>
      </c>
      <c r="D35" s="40">
        <f t="shared" ref="D35:L35" si="50">IF(AND(D36="0",D37="0",D38="0",D39="0"),"0",IF(AND(D36="M",D37="M",D38="M",D39="M"),"M",IF(AND(D36="L",D37="L",D38="L",D39="L"),"L",IF(AND(ISTEXT(D36),ISTEXT(D37),ISTEXT(D38),ISTEXT(D39)),"L",SUM(D36:D39)))))</f>
        <v>0</v>
      </c>
      <c r="E35" s="40">
        <f t="shared" si="50"/>
        <v>0</v>
      </c>
      <c r="F35" s="40">
        <f t="shared" si="50"/>
        <v>0</v>
      </c>
      <c r="G35" s="40">
        <f t="shared" si="50"/>
        <v>0</v>
      </c>
      <c r="H35" s="40">
        <f t="shared" si="50"/>
        <v>0</v>
      </c>
      <c r="I35" s="40">
        <f t="shared" si="50"/>
        <v>0</v>
      </c>
      <c r="J35" s="40">
        <f t="shared" si="50"/>
        <v>3759</v>
      </c>
      <c r="K35" s="40">
        <f t="shared" si="50"/>
        <v>2179</v>
      </c>
      <c r="L35" s="43">
        <f t="shared" si="50"/>
        <v>398</v>
      </c>
      <c r="M35" s="43">
        <f t="shared" ref="M35" si="51">IF(AND(M36="0",M37="0",M38="0",M39="0"),"0",IF(AND(M36="M",M37="M",M38="M",M39="M"),"M",IF(AND(M36="L",M37="L",M38="L",M39="L"),"L",IF(AND(ISTEXT(M36),ISTEXT(M37),ISTEXT(M38),ISTEXT(M39)),"L",SUM(M36:M39)))))</f>
        <v>0</v>
      </c>
      <c r="N35" s="69"/>
      <c r="Z35" s="77" t="str">
        <f t="shared" si="39"/>
        <v/>
      </c>
      <c r="AA35" s="77" t="str">
        <f t="shared" si="40"/>
        <v/>
      </c>
      <c r="AB35" s="77" t="str">
        <f t="shared" si="41"/>
        <v/>
      </c>
      <c r="AC35" s="77" t="str">
        <f t="shared" si="42"/>
        <v/>
      </c>
      <c r="AD35" s="77" t="str">
        <f t="shared" si="43"/>
        <v/>
      </c>
      <c r="AE35" s="77" t="str">
        <f t="shared" si="44"/>
        <v/>
      </c>
      <c r="AF35" s="77" t="str">
        <f t="shared" si="45"/>
        <v/>
      </c>
      <c r="AG35" s="77" t="str">
        <f t="shared" si="46"/>
        <v/>
      </c>
      <c r="AH35" s="77" t="str">
        <f t="shared" si="47"/>
        <v/>
      </c>
      <c r="AI35" s="77" t="str">
        <f t="shared" si="47"/>
        <v/>
      </c>
      <c r="AJ35" s="73"/>
      <c r="AK35" s="73"/>
      <c r="AL35" s="76" t="s">
        <v>327</v>
      </c>
      <c r="AM35" s="76" t="s">
        <v>355</v>
      </c>
      <c r="AN35" s="76" t="s">
        <v>267</v>
      </c>
      <c r="AO35" s="76" t="s">
        <v>268</v>
      </c>
      <c r="AP35" s="76" t="s">
        <v>269</v>
      </c>
      <c r="AQ35" s="76" t="s">
        <v>270</v>
      </c>
      <c r="AR35" s="76" t="s">
        <v>271</v>
      </c>
      <c r="AS35" s="76" t="s">
        <v>272</v>
      </c>
      <c r="AT35" s="76" t="s">
        <v>273</v>
      </c>
      <c r="AU35" s="76" t="s">
        <v>436</v>
      </c>
      <c r="BA35" s="39" t="s">
        <v>101</v>
      </c>
      <c r="BB35" s="1" t="s">
        <v>408</v>
      </c>
    </row>
    <row r="36" spans="1:54" ht="15" x14ac:dyDescent="0.2">
      <c r="A36" s="86" t="str">
        <f>CountryCode &amp; ".FC.F_G_CL.S13.MNAC." &amp; RefVintage</f>
        <v>CZ.FC.F_G_CL.S13.MNAC.S.2017</v>
      </c>
      <c r="B36" s="25" t="s">
        <v>19</v>
      </c>
      <c r="C36" s="61" t="s">
        <v>63</v>
      </c>
      <c r="D36" s="32">
        <v>0</v>
      </c>
      <c r="E36" s="32">
        <v>0</v>
      </c>
      <c r="F36" s="32">
        <v>0</v>
      </c>
      <c r="G36" s="32">
        <v>0</v>
      </c>
      <c r="H36" s="32">
        <v>0</v>
      </c>
      <c r="I36" s="32">
        <v>0</v>
      </c>
      <c r="J36" s="32">
        <v>0</v>
      </c>
      <c r="K36" s="32">
        <v>0</v>
      </c>
      <c r="L36" s="32">
        <v>0</v>
      </c>
      <c r="M36" s="32">
        <v>0</v>
      </c>
      <c r="N36" s="69"/>
      <c r="Z36" s="77" t="str">
        <f t="shared" si="39"/>
        <v/>
      </c>
      <c r="AA36" s="77" t="str">
        <f t="shared" si="40"/>
        <v/>
      </c>
      <c r="AB36" s="77" t="str">
        <f t="shared" si="41"/>
        <v/>
      </c>
      <c r="AC36" s="77" t="str">
        <f t="shared" si="42"/>
        <v/>
      </c>
      <c r="AD36" s="77" t="str">
        <f t="shared" si="43"/>
        <v/>
      </c>
      <c r="AE36" s="77" t="str">
        <f t="shared" si="44"/>
        <v/>
      </c>
      <c r="AF36" s="77" t="str">
        <f t="shared" si="45"/>
        <v/>
      </c>
      <c r="AG36" s="77" t="str">
        <f t="shared" si="46"/>
        <v/>
      </c>
      <c r="AH36" s="77" t="str">
        <f t="shared" si="47"/>
        <v/>
      </c>
      <c r="AI36" s="77" t="str">
        <f t="shared" si="47"/>
        <v/>
      </c>
      <c r="AJ36" s="73"/>
      <c r="AK36" s="73"/>
      <c r="AL36" s="76" t="s">
        <v>328</v>
      </c>
      <c r="AM36" s="76" t="s">
        <v>356</v>
      </c>
      <c r="AN36" s="76" t="s">
        <v>274</v>
      </c>
      <c r="AO36" s="76" t="s">
        <v>275</v>
      </c>
      <c r="AP36" s="76" t="s">
        <v>276</v>
      </c>
      <c r="AQ36" s="76" t="s">
        <v>277</v>
      </c>
      <c r="AR36" s="76" t="s">
        <v>278</v>
      </c>
      <c r="AS36" s="76" t="s">
        <v>279</v>
      </c>
      <c r="AT36" s="76" t="s">
        <v>280</v>
      </c>
      <c r="AU36" s="76" t="s">
        <v>437</v>
      </c>
      <c r="BA36" s="39" t="s">
        <v>102</v>
      </c>
      <c r="BB36" s="1" t="s">
        <v>409</v>
      </c>
    </row>
    <row r="37" spans="1:54" x14ac:dyDescent="0.2">
      <c r="A37" s="86" t="str">
        <f>CountryCode &amp; ".FC.F3LS_CL.S13.MNAC." &amp; RefVintage</f>
        <v>CZ.FC.F3LS_CL.S13.MNAC.S.2017</v>
      </c>
      <c r="B37" s="25" t="s">
        <v>35</v>
      </c>
      <c r="C37" s="61" t="s">
        <v>64</v>
      </c>
      <c r="D37" s="32">
        <v>0</v>
      </c>
      <c r="E37" s="32">
        <v>0</v>
      </c>
      <c r="F37" s="32">
        <v>0</v>
      </c>
      <c r="G37" s="32">
        <v>0</v>
      </c>
      <c r="H37" s="32">
        <v>0</v>
      </c>
      <c r="I37" s="32">
        <v>0</v>
      </c>
      <c r="J37" s="32">
        <v>3759</v>
      </c>
      <c r="K37" s="32">
        <v>2179</v>
      </c>
      <c r="L37" s="32">
        <v>398</v>
      </c>
      <c r="M37" s="32">
        <v>0</v>
      </c>
      <c r="N37" s="69" t="s">
        <v>443</v>
      </c>
      <c r="Z37" s="77" t="str">
        <f t="shared" si="39"/>
        <v/>
      </c>
      <c r="AA37" s="77" t="str">
        <f t="shared" si="40"/>
        <v/>
      </c>
      <c r="AB37" s="77" t="str">
        <f t="shared" si="41"/>
        <v/>
      </c>
      <c r="AC37" s="77" t="str">
        <f t="shared" si="42"/>
        <v/>
      </c>
      <c r="AD37" s="77" t="str">
        <f t="shared" si="43"/>
        <v/>
      </c>
      <c r="AE37" s="77" t="str">
        <f t="shared" si="44"/>
        <v/>
      </c>
      <c r="AF37" s="77" t="str">
        <f t="shared" si="45"/>
        <v/>
      </c>
      <c r="AG37" s="77" t="str">
        <f t="shared" si="46"/>
        <v/>
      </c>
      <c r="AH37" s="77" t="str">
        <f t="shared" si="47"/>
        <v/>
      </c>
      <c r="AI37" s="77" t="str">
        <f t="shared" si="47"/>
        <v/>
      </c>
      <c r="AJ37" s="73"/>
      <c r="AK37" s="73"/>
      <c r="AL37" s="76" t="s">
        <v>329</v>
      </c>
      <c r="AM37" s="76" t="s">
        <v>357</v>
      </c>
      <c r="AN37" s="76" t="s">
        <v>281</v>
      </c>
      <c r="AO37" s="76" t="s">
        <v>282</v>
      </c>
      <c r="AP37" s="76" t="s">
        <v>283</v>
      </c>
      <c r="AQ37" s="76" t="s">
        <v>284</v>
      </c>
      <c r="AR37" s="76" t="s">
        <v>285</v>
      </c>
      <c r="AS37" s="76" t="s">
        <v>286</v>
      </c>
      <c r="AT37" s="76" t="s">
        <v>287</v>
      </c>
      <c r="AU37" s="76" t="s">
        <v>438</v>
      </c>
      <c r="BA37" s="1" t="s">
        <v>410</v>
      </c>
      <c r="BB37" s="1" t="s">
        <v>411</v>
      </c>
    </row>
    <row r="38" spans="1:54" x14ac:dyDescent="0.2">
      <c r="A38" s="86" t="str">
        <f>CountryCode &amp; ".FC.F_SPV_CL.S13.MNAC." &amp; RefVintage</f>
        <v>CZ.FC.F_SPV_CL.S13.MNAC.S.2017</v>
      </c>
      <c r="B38" s="25" t="s">
        <v>36</v>
      </c>
      <c r="C38" s="61" t="s">
        <v>65</v>
      </c>
      <c r="D38" s="32">
        <v>0</v>
      </c>
      <c r="E38" s="32">
        <v>0</v>
      </c>
      <c r="F38" s="32">
        <v>0</v>
      </c>
      <c r="G38" s="32">
        <v>0</v>
      </c>
      <c r="H38" s="32">
        <v>0</v>
      </c>
      <c r="I38" s="32">
        <v>0</v>
      </c>
      <c r="J38" s="32">
        <v>0</v>
      </c>
      <c r="K38" s="32">
        <v>0</v>
      </c>
      <c r="L38" s="32">
        <v>0</v>
      </c>
      <c r="M38" s="32">
        <v>0</v>
      </c>
      <c r="N38" s="69"/>
      <c r="Z38" s="77" t="str">
        <f t="shared" ref="Z38:Z39" si="52">IF(ISNUMBER(D38),"",IF(OR(D38="L",D38="M"),"",IF(D38="","",AL38)))</f>
        <v/>
      </c>
      <c r="AA38" s="77" t="str">
        <f t="shared" ref="AA38:AA39" si="53">IF(ISNUMBER(E38),"",IF(OR(E38="L",E38="M"),"",IF(E38="","",AM38)))</f>
        <v/>
      </c>
      <c r="AB38" s="77" t="str">
        <f t="shared" ref="AB38:AB39" si="54">IF(ISNUMBER(F38),"",IF(OR(F38="L",F38="M"),"",IF(F38="","",AN38)))</f>
        <v/>
      </c>
      <c r="AC38" s="77" t="str">
        <f t="shared" ref="AC38:AC39" si="55">IF(ISNUMBER(G38),"",IF(OR(G38="L",G38="M"),"",IF(G38="","",AO38)))</f>
        <v/>
      </c>
      <c r="AD38" s="77" t="str">
        <f t="shared" ref="AD38:AD39" si="56">IF(ISNUMBER(H38),"",IF(OR(H38="L",H38="M"),"",IF(H38="","",AP38)))</f>
        <v/>
      </c>
      <c r="AE38" s="77" t="str">
        <f t="shared" ref="AE38:AE39" si="57">IF(ISNUMBER(I38),"",IF(OR(I38="L",I38="M"),"",IF(I38="","",AQ38)))</f>
        <v/>
      </c>
      <c r="AF38" s="77" t="str">
        <f t="shared" ref="AF38:AF39" si="58">IF(ISNUMBER(J38),"",IF(OR(J38="L",J38="M"),"",IF(J38="","",AR38)))</f>
        <v/>
      </c>
      <c r="AG38" s="77" t="str">
        <f t="shared" ref="AG38:AG39" si="59">IF(ISNUMBER(K38),"",IF(OR(K38="L",K38="M"),"",IF(K38="","",AS38)))</f>
        <v/>
      </c>
      <c r="AH38" s="77" t="str">
        <f t="shared" ref="AH38:AI39" si="60">IF(ISNUMBER(L38),"",IF(OR(L38="L",L38="M"),"",IF(L38="","",AT38)))</f>
        <v/>
      </c>
      <c r="AI38" s="77" t="str">
        <f t="shared" si="60"/>
        <v/>
      </c>
      <c r="AJ38" s="73"/>
      <c r="AK38" s="73"/>
      <c r="AL38" s="76" t="s">
        <v>330</v>
      </c>
      <c r="AM38" s="76" t="s">
        <v>358</v>
      </c>
      <c r="AN38" s="76" t="s">
        <v>288</v>
      </c>
      <c r="AO38" s="76" t="s">
        <v>289</v>
      </c>
      <c r="AP38" s="76" t="s">
        <v>290</v>
      </c>
      <c r="AQ38" s="76" t="s">
        <v>291</v>
      </c>
      <c r="AR38" s="76" t="s">
        <v>292</v>
      </c>
      <c r="AS38" s="76" t="s">
        <v>293</v>
      </c>
      <c r="AT38" s="76" t="s">
        <v>294</v>
      </c>
      <c r="AU38" s="76" t="s">
        <v>439</v>
      </c>
    </row>
    <row r="39" spans="1:54" x14ac:dyDescent="0.2">
      <c r="A39" s="86" t="str">
        <f>CountryCode &amp; ".FC.OO_CL.S13.MNAC." &amp; RefVintage</f>
        <v>CZ.FC.OO_CL.S13.MNAC.S.2017</v>
      </c>
      <c r="B39" s="38" t="s">
        <v>39</v>
      </c>
      <c r="C39" s="36" t="s">
        <v>40</v>
      </c>
      <c r="D39" s="33">
        <v>0</v>
      </c>
      <c r="E39" s="33">
        <v>0</v>
      </c>
      <c r="F39" s="33">
        <v>0</v>
      </c>
      <c r="G39" s="33">
        <v>0</v>
      </c>
      <c r="H39" s="33">
        <v>0</v>
      </c>
      <c r="I39" s="33">
        <v>0</v>
      </c>
      <c r="J39" s="33">
        <v>0</v>
      </c>
      <c r="K39" s="33">
        <v>0</v>
      </c>
      <c r="L39" s="33">
        <v>0</v>
      </c>
      <c r="M39" s="33">
        <v>0</v>
      </c>
      <c r="N39" s="69"/>
      <c r="Z39" s="77" t="str">
        <f t="shared" si="52"/>
        <v/>
      </c>
      <c r="AA39" s="77" t="str">
        <f t="shared" si="53"/>
        <v/>
      </c>
      <c r="AB39" s="77" t="str">
        <f t="shared" si="54"/>
        <v/>
      </c>
      <c r="AC39" s="77" t="str">
        <f t="shared" si="55"/>
        <v/>
      </c>
      <c r="AD39" s="77" t="str">
        <f t="shared" si="56"/>
        <v/>
      </c>
      <c r="AE39" s="77" t="str">
        <f t="shared" si="57"/>
        <v/>
      </c>
      <c r="AF39" s="77" t="str">
        <f t="shared" si="58"/>
        <v/>
      </c>
      <c r="AG39" s="77" t="str">
        <f t="shared" si="59"/>
        <v/>
      </c>
      <c r="AH39" s="77" t="str">
        <f t="shared" si="60"/>
        <v/>
      </c>
      <c r="AI39" s="77" t="str">
        <f t="shared" si="60"/>
        <v/>
      </c>
      <c r="AJ39" s="73"/>
      <c r="AK39" s="73"/>
      <c r="AL39" s="76" t="s">
        <v>331</v>
      </c>
      <c r="AM39" s="76" t="s">
        <v>359</v>
      </c>
      <c r="AN39" s="76" t="s">
        <v>295</v>
      </c>
      <c r="AO39" s="76" t="s">
        <v>296</v>
      </c>
      <c r="AP39" s="76" t="s">
        <v>297</v>
      </c>
      <c r="AQ39" s="76" t="s">
        <v>298</v>
      </c>
      <c r="AR39" s="76" t="s">
        <v>299</v>
      </c>
      <c r="AS39" s="76" t="s">
        <v>300</v>
      </c>
      <c r="AT39" s="76" t="s">
        <v>301</v>
      </c>
      <c r="AU39" s="76" t="s">
        <v>440</v>
      </c>
    </row>
    <row r="40" spans="1:54" x14ac:dyDescent="0.2">
      <c r="A40" s="86"/>
      <c r="B40" s="48"/>
      <c r="C40" s="49"/>
      <c r="D40" s="7"/>
      <c r="E40" s="7"/>
      <c r="F40" s="7"/>
      <c r="G40" s="7"/>
      <c r="H40" s="7"/>
      <c r="I40" s="7"/>
      <c r="J40" s="7"/>
    </row>
    <row r="41" spans="1:54" ht="27" customHeight="1" x14ac:dyDescent="0.2">
      <c r="A41" s="81"/>
      <c r="B41" s="48"/>
      <c r="C41" s="49"/>
      <c r="D41" s="7"/>
      <c r="E41" s="7"/>
      <c r="F41" s="7"/>
      <c r="G41" s="7"/>
      <c r="H41" s="7"/>
      <c r="I41" s="7"/>
      <c r="J41" s="7"/>
      <c r="N41" s="78"/>
    </row>
    <row r="42" spans="1:54" ht="25.5" customHeight="1" x14ac:dyDescent="0.2">
      <c r="A42" s="81"/>
      <c r="B42" s="21" t="s">
        <v>302</v>
      </c>
      <c r="C42" s="12"/>
      <c r="D42" s="12"/>
      <c r="E42" s="12"/>
      <c r="F42" s="12"/>
      <c r="G42" s="12"/>
      <c r="H42" s="14"/>
      <c r="I42" s="50" t="s">
        <v>43</v>
      </c>
      <c r="J42" s="51" t="s">
        <v>42</v>
      </c>
      <c r="K42" s="52" t="s">
        <v>44</v>
      </c>
      <c r="L42" s="14"/>
      <c r="M42" s="14"/>
      <c r="N42" s="5"/>
    </row>
    <row r="43" spans="1:54" ht="33" customHeight="1" x14ac:dyDescent="0.2">
      <c r="A43" s="80"/>
      <c r="B43" s="96" t="s">
        <v>105</v>
      </c>
      <c r="C43" s="96"/>
      <c r="D43" s="96"/>
      <c r="E43" s="96"/>
      <c r="F43" s="96"/>
      <c r="G43" s="96"/>
      <c r="H43" s="96"/>
      <c r="I43" s="96"/>
      <c r="J43" s="96"/>
      <c r="K43" s="96"/>
      <c r="L43" s="96"/>
      <c r="M43" s="90"/>
      <c r="N43" s="5"/>
    </row>
    <row r="44" spans="1:54" ht="15" customHeight="1" x14ac:dyDescent="0.2">
      <c r="A44" s="80"/>
      <c r="B44" s="96"/>
      <c r="C44" s="96"/>
      <c r="D44" s="96"/>
      <c r="E44" s="96"/>
      <c r="F44" s="96"/>
      <c r="G44" s="96"/>
      <c r="H44" s="96"/>
      <c r="I44" s="96"/>
      <c r="J44" s="96"/>
      <c r="K44" s="96"/>
      <c r="L44" s="96"/>
      <c r="M44" s="90"/>
      <c r="N44" s="5"/>
    </row>
    <row r="45" spans="1:54" ht="15" customHeight="1" x14ac:dyDescent="0.2">
      <c r="B45" s="9"/>
      <c r="H45" s="5"/>
      <c r="I45" s="5"/>
      <c r="J45" s="5"/>
      <c r="K45" s="5"/>
      <c r="L45" s="5"/>
      <c r="M45" s="5"/>
      <c r="N45" s="5"/>
    </row>
    <row r="46" spans="1:54" ht="15" customHeight="1" x14ac:dyDescent="0.2">
      <c r="B46" s="10"/>
      <c r="H46" s="5"/>
      <c r="I46" s="5"/>
      <c r="J46" s="5"/>
      <c r="K46" s="5"/>
      <c r="L46" s="5"/>
      <c r="M46" s="5"/>
      <c r="N46" s="5"/>
    </row>
    <row r="47" spans="1:54" ht="15" customHeight="1" x14ac:dyDescent="0.2">
      <c r="H47" s="5"/>
      <c r="I47" s="5"/>
      <c r="J47" s="5"/>
      <c r="K47" s="5"/>
      <c r="L47" s="5"/>
      <c r="M47" s="5"/>
      <c r="N47" s="5"/>
    </row>
    <row r="48" spans="1:54" ht="38.25" customHeight="1" x14ac:dyDescent="0.2">
      <c r="H48" s="8"/>
      <c r="I48" s="8"/>
      <c r="J48" s="8"/>
      <c r="K48" s="8"/>
      <c r="L48" s="5"/>
      <c r="M48" s="5"/>
      <c r="N48" s="5"/>
    </row>
    <row r="49" spans="8:14" x14ac:dyDescent="0.2">
      <c r="H49" s="8"/>
      <c r="I49" s="8"/>
      <c r="J49" s="8"/>
      <c r="K49" s="8"/>
      <c r="L49" s="5"/>
      <c r="M49" s="5"/>
      <c r="N49" s="5"/>
    </row>
  </sheetData>
  <sheetProtection formatColumns="0" formatRows="0" insertHyperlinks="0" sort="0" autoFilter="0" pivotTables="0"/>
  <mergeCells count="8">
    <mergeCell ref="B43:L44"/>
    <mergeCell ref="B23:C23"/>
    <mergeCell ref="F1:G1"/>
    <mergeCell ref="F2:G2"/>
    <mergeCell ref="B1:C1"/>
    <mergeCell ref="H1:J1"/>
    <mergeCell ref="D4:M4"/>
    <mergeCell ref="D21:M21"/>
  </mergeCells>
  <conditionalFormatting sqref="H3">
    <cfRule type="cellIs" dxfId="6" priority="17" operator="notEqual">
      <formula>""</formula>
    </cfRule>
  </conditionalFormatting>
  <conditionalFormatting sqref="H1">
    <cfRule type="cellIs" dxfId="5" priority="16" operator="equal">
      <formula>""</formula>
    </cfRule>
  </conditionalFormatting>
  <conditionalFormatting sqref="D4">
    <cfRule type="cellIs" dxfId="4" priority="14" operator="equal">
      <formula>"Change your TEXT input in the cells  into a NUMBER!"</formula>
    </cfRule>
    <cfRule type="cellIs" dxfId="3" priority="15" operator="notEqual">
      <formula>"Change your TEXT input in the cells  into a NUMBER!"</formula>
    </cfRule>
  </conditionalFormatting>
  <conditionalFormatting sqref="D21">
    <cfRule type="cellIs" dxfId="2" priority="10" operator="equal">
      <formula>"Change your TEXT input in the cells  into a NUMBER!"</formula>
    </cfRule>
    <cfRule type="cellIs" dxfId="1" priority="11" operator="notEqual">
      <formula>"Change your TEXT input in the cells  into a NUMBER!"</formula>
    </cfRule>
  </conditionalFormatting>
  <conditionalFormatting sqref="M1">
    <cfRule type="cellIs" dxfId="0" priority="1" operator="equal">
      <formula>"Put a value into the empty cell!"</formula>
    </cfRule>
  </conditionalFormatting>
  <dataValidations count="1">
    <dataValidation type="list" allowBlank="1" showInputMessage="1" showErrorMessage="1" errorTitle="Wrong input!" error="Please select from the drop-down list only!" promptTitle="Select from drop-down list only!" sqref="H1:J1">
      <formula1>$BA$1:$BA$37</formula1>
    </dataValidation>
  </dataValidations>
  <hyperlinks>
    <hyperlink ref="B1" location="INSTRUCTIONS!A4" display="Supplementary table for the financial crisis (1)"/>
    <hyperlink ref="C13" location="INSTRUCTIONS!A6" display="Interest payable (2)"/>
    <hyperlink ref="B23" location="INSTRUCTIONS!A6" display="Millions of national currency (3)"/>
    <hyperlink ref="C30" location="INSTRUCTIONS!A8" display="Liabilities (4)      (E=e+f+g)"/>
    <hyperlink ref="C38" location="INSTRUCTIONS!A12" display="Special purpose entities (8)"/>
    <hyperlink ref="C37" location="INSTRUCTIONS!A11" display="Securities issued under liquidity schemes (7)"/>
    <hyperlink ref="C36" location="INSTRUCTIONS!A10" display="Liabilities and assets outside general government under guarantee (6)"/>
    <hyperlink ref="C34" location="INSTRUCTIONS!A9" display="Other liabilities of general government entities (5)"/>
    <hyperlink ref="C32" location="INSTRUCTIONS!A7" display="Debt securities (4)"/>
    <hyperlink ref="C29" location="INSTRUCTIONS!A9" display="Other assets of general government entities (5)"/>
    <hyperlink ref="C27" location="INSTRUCTIONS!A7" display="Debt securities (4)"/>
    <hyperlink ref="C33" location="INSTRUCTIONS!A13" display="      of which indirect liabilities (9)"/>
    <hyperlink ref="B1:C1" location="INSTRUCTIONS!A5" display="Supplementary table for reporting government interventions to support financial institutions (1)"/>
    <hyperlink ref="B23:C23" location="INSTRUCTIONS!A7" display="Millions of national currency (3)"/>
  </hyperlinks>
  <pageMargins left="0.25" right="0.25" top="0.75" bottom="0.75" header="0.3" footer="0.3"/>
  <pageSetup paperSize="9" scale="5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00"/>
  </sheetPr>
  <dimension ref="A1:C8"/>
  <sheetViews>
    <sheetView workbookViewId="0">
      <selection activeCell="B4" sqref="B4"/>
    </sheetView>
  </sheetViews>
  <sheetFormatPr defaultRowHeight="15" x14ac:dyDescent="0.2"/>
  <cols>
    <col min="1" max="1" width="14.85546875" style="88" customWidth="1"/>
    <col min="2" max="16384" width="9.140625" style="88"/>
  </cols>
  <sheetData>
    <row r="1" spans="1:3" x14ac:dyDescent="0.2">
      <c r="A1" s="88" t="s">
        <v>360</v>
      </c>
      <c r="B1" s="89" t="s">
        <v>412</v>
      </c>
      <c r="C1" s="88" t="s">
        <v>361</v>
      </c>
    </row>
    <row r="2" spans="1:3" x14ac:dyDescent="0.2">
      <c r="A2" s="88" t="s">
        <v>362</v>
      </c>
      <c r="B2" s="89" t="str">
        <f>VLOOKUP(DATA!$H$1,CountryArray,2,FALSE)</f>
        <v>CZ</v>
      </c>
      <c r="C2" s="88" t="s">
        <v>363</v>
      </c>
    </row>
    <row r="3" spans="1:3" x14ac:dyDescent="0.2">
      <c r="A3" s="88" t="s">
        <v>364</v>
      </c>
      <c r="B3" s="89" t="s">
        <v>365</v>
      </c>
      <c r="C3" s="88" t="s">
        <v>366</v>
      </c>
    </row>
    <row r="4" spans="1:3" x14ac:dyDescent="0.2">
      <c r="A4" s="88" t="s">
        <v>367</v>
      </c>
      <c r="B4" s="89" t="s">
        <v>441</v>
      </c>
      <c r="C4" s="88" t="s">
        <v>368</v>
      </c>
    </row>
    <row r="5" spans="1:3" x14ac:dyDescent="0.2">
      <c r="A5" s="88" t="s">
        <v>369</v>
      </c>
      <c r="B5" s="89" t="s">
        <v>370</v>
      </c>
      <c r="C5" s="88" t="s">
        <v>371</v>
      </c>
    </row>
    <row r="8" spans="1:3" x14ac:dyDescent="0.2">
      <c r="A8" s="88" t="s">
        <v>372</v>
      </c>
      <c r="B8" s="88" t="s">
        <v>373</v>
      </c>
    </row>
  </sheetData>
  <sheetProtection password="CA3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DATA</vt:lpstr>
      <vt:lpstr>readme</vt:lpstr>
      <vt:lpstr>DATA!CodeRng1</vt:lpstr>
      <vt:lpstr>DATA!CodeRng2</vt:lpstr>
      <vt:lpstr>readme!CountryArray</vt:lpstr>
      <vt:lpstr>CountryCode</vt:lpstr>
      <vt:lpstr>DATA!DataRng1</vt:lpstr>
      <vt:lpstr>DATA!DataRng2</vt:lpstr>
      <vt:lpstr>readme!Domain</vt:lpstr>
      <vt:lpstr>readme!FileType</vt:lpstr>
      <vt:lpstr>readme!OK_to_loadQ</vt:lpstr>
      <vt:lpstr>DATA!Print_Area</vt:lpstr>
      <vt:lpstr>RefVintage</vt:lpstr>
      <vt:lpstr>DATA!TimeRng1</vt:lpstr>
      <vt:lpstr>DATA!TimeRng2</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PAPADOPOULOS Georgios (ESTAT)</dc:creator>
  <cp:lastModifiedBy>VINTERA Martin (ESTAT)</cp:lastModifiedBy>
  <cp:lastPrinted>2017-06-28T12:18:29Z</cp:lastPrinted>
  <dcterms:created xsi:type="dcterms:W3CDTF">2009-06-22T15:37:11Z</dcterms:created>
  <dcterms:modified xsi:type="dcterms:W3CDTF">2017-10-23T07:52:53Z</dcterms:modified>
</cp:coreProperties>
</file>